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chodník\"/>
    </mc:Choice>
  </mc:AlternateContent>
  <xr:revisionPtr revIDLastSave="0" documentId="13_ncr:1_{9FD4C8AA-A369-4AAC-B280-4B61324AE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SO-02 - SO-02 Verejné osv..." sheetId="2" r:id="rId2"/>
  </sheets>
  <definedNames>
    <definedName name="_xlnm._FilterDatabase" localSheetId="1" hidden="1">'SO-02 - SO-02 Verejné osv...'!$C$122:$K$206</definedName>
    <definedName name="_xlnm.Print_Titles" localSheetId="0">'Rekapitulácia stavby'!$92:$92</definedName>
    <definedName name="_xlnm.Print_Titles" localSheetId="1">'SO-02 - SO-02 Verejné osv...'!$122:$122</definedName>
    <definedName name="_xlnm.Print_Area" localSheetId="0">'Rekapitulácia stavby'!$D$4:$AO$76,'Rekapitulácia stavby'!$C$82:$AQ$96</definedName>
    <definedName name="_xlnm.Print_Area" localSheetId="1">'SO-02 - SO-02 Verejné osv...'!$C$4:$J$76,'SO-02 - SO-02 Verejné osv...'!$C$82:$J$104,'SO-02 - SO-02 Verejné osv...'!$C$110:$K$206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19" i="2"/>
  <c r="F119" i="2"/>
  <c r="F117" i="2"/>
  <c r="E115" i="2"/>
  <c r="J91" i="2"/>
  <c r="F91" i="2"/>
  <c r="F89" i="2"/>
  <c r="E87" i="2"/>
  <c r="J24" i="2"/>
  <c r="E24" i="2"/>
  <c r="J92" i="2" s="1"/>
  <c r="J23" i="2"/>
  <c r="J18" i="2"/>
  <c r="E18" i="2"/>
  <c r="F120" i="2"/>
  <c r="J17" i="2"/>
  <c r="J12" i="2"/>
  <c r="J117" i="2" s="1"/>
  <c r="E7" i="2"/>
  <c r="E113" i="2"/>
  <c r="L90" i="1"/>
  <c r="AM90" i="1"/>
  <c r="AM89" i="1"/>
  <c r="L89" i="1"/>
  <c r="AM87" i="1"/>
  <c r="L87" i="1"/>
  <c r="L85" i="1"/>
  <c r="L84" i="1"/>
  <c r="J191" i="2"/>
  <c r="BK178" i="2"/>
  <c r="BK202" i="2"/>
  <c r="BK201" i="2"/>
  <c r="BK191" i="2"/>
  <c r="J190" i="2"/>
  <c r="J158" i="2"/>
  <c r="J155" i="2"/>
  <c r="J131" i="2"/>
  <c r="J126" i="2"/>
  <c r="BK205" i="2"/>
  <c r="J167" i="2"/>
  <c r="J165" i="2"/>
  <c r="J161" i="2"/>
  <c r="BK160" i="2"/>
  <c r="BK127" i="2"/>
  <c r="BK176" i="2"/>
  <c r="J175" i="2"/>
  <c r="BK174" i="2"/>
  <c r="J159" i="2"/>
  <c r="BK153" i="2"/>
  <c r="J151" i="2"/>
  <c r="BK145" i="2"/>
  <c r="J144" i="2"/>
  <c r="BK143" i="2"/>
  <c r="J135" i="2"/>
  <c r="J133" i="2"/>
  <c r="J130" i="2"/>
  <c r="J127" i="2"/>
  <c r="J201" i="2"/>
  <c r="J199" i="2"/>
  <c r="J198" i="2"/>
  <c r="J192" i="2"/>
  <c r="J189" i="2"/>
  <c r="J186" i="2"/>
  <c r="BK184" i="2"/>
  <c r="BK181" i="2"/>
  <c r="J148" i="2"/>
  <c r="BK126" i="2"/>
  <c r="J205" i="2"/>
  <c r="BK203" i="2"/>
  <c r="J203" i="2"/>
  <c r="J202" i="2"/>
  <c r="J193" i="2"/>
  <c r="J183" i="2"/>
  <c r="BK182" i="2"/>
  <c r="J178" i="2"/>
  <c r="J171" i="2"/>
  <c r="BK170" i="2"/>
  <c r="J168" i="2"/>
  <c r="BK159" i="2"/>
  <c r="J147" i="2"/>
  <c r="BK141" i="2"/>
  <c r="J139" i="2"/>
  <c r="BK138" i="2"/>
  <c r="BK137" i="2"/>
  <c r="J132" i="2"/>
  <c r="J194" i="2"/>
  <c r="J174" i="2"/>
  <c r="J173" i="2"/>
  <c r="BK155" i="2"/>
  <c r="BK150" i="2"/>
  <c r="BK149" i="2"/>
  <c r="BK136" i="2"/>
  <c r="BK135" i="2"/>
  <c r="BK133" i="2"/>
  <c r="BK131" i="2"/>
  <c r="BK193" i="2"/>
  <c r="J188" i="2"/>
  <c r="J187" i="2"/>
  <c r="BK186" i="2"/>
  <c r="J180" i="2"/>
  <c r="J179" i="2"/>
  <c r="BK164" i="2"/>
  <c r="J156" i="2"/>
  <c r="J200" i="2"/>
  <c r="BK199" i="2"/>
  <c r="BK190" i="2"/>
  <c r="BK173" i="2"/>
  <c r="J172" i="2"/>
  <c r="J162" i="2"/>
  <c r="BK140" i="2"/>
  <c r="J160" i="2"/>
  <c r="BK206" i="2"/>
  <c r="BK192" i="2"/>
  <c r="BK188" i="2"/>
  <c r="BK183" i="2"/>
  <c r="J182" i="2"/>
  <c r="J181" i="2"/>
  <c r="BK180" i="2"/>
  <c r="BK179" i="2"/>
  <c r="BK175" i="2"/>
  <c r="J170" i="2"/>
  <c r="J169" i="2"/>
  <c r="BK165" i="2"/>
  <c r="J164" i="2"/>
  <c r="J163" i="2"/>
  <c r="BK158" i="2"/>
  <c r="BK157" i="2"/>
  <c r="BK152" i="2"/>
  <c r="J146" i="2"/>
  <c r="J142" i="2"/>
  <c r="BK132" i="2"/>
  <c r="J206" i="2"/>
  <c r="BK200" i="2"/>
  <c r="BK198" i="2"/>
  <c r="BK196" i="2"/>
  <c r="BK187" i="2"/>
  <c r="BK172" i="2"/>
  <c r="BK169" i="2"/>
  <c r="J154" i="2"/>
  <c r="BK147" i="2"/>
  <c r="BK142" i="2"/>
  <c r="BK139" i="2"/>
  <c r="J138" i="2"/>
  <c r="J137" i="2"/>
  <c r="J196" i="2"/>
  <c r="BK195" i="2"/>
  <c r="BK194" i="2"/>
  <c r="BK189" i="2"/>
  <c r="J184" i="2"/>
  <c r="BK177" i="2"/>
  <c r="BK167" i="2"/>
  <c r="BK166" i="2"/>
  <c r="BK163" i="2"/>
  <c r="BK161" i="2"/>
  <c r="J157" i="2"/>
  <c r="BK151" i="2"/>
  <c r="BK146" i="2"/>
  <c r="J145" i="2"/>
  <c r="J140" i="2"/>
  <c r="J134" i="2"/>
  <c r="J166" i="2"/>
  <c r="BK154" i="2"/>
  <c r="J153" i="2"/>
  <c r="J152" i="2"/>
  <c r="BK148" i="2"/>
  <c r="BK144" i="2"/>
  <c r="J143" i="2"/>
  <c r="J141" i="2"/>
  <c r="J195" i="2"/>
  <c r="J177" i="2"/>
  <c r="J176" i="2"/>
  <c r="BK171" i="2"/>
  <c r="BK168" i="2"/>
  <c r="BK162" i="2"/>
  <c r="BK156" i="2"/>
  <c r="J150" i="2"/>
  <c r="J149" i="2"/>
  <c r="J136" i="2"/>
  <c r="BK134" i="2"/>
  <c r="BK130" i="2"/>
  <c r="AS94" i="1"/>
  <c r="T129" i="2" l="1"/>
  <c r="T128" i="2" s="1"/>
  <c r="BK185" i="2"/>
  <c r="J185" i="2" s="1"/>
  <c r="J101" i="2" s="1"/>
  <c r="BK129" i="2"/>
  <c r="BK128" i="2" s="1"/>
  <c r="J128" i="2" s="1"/>
  <c r="J99" i="2" s="1"/>
  <c r="T185" i="2"/>
  <c r="P185" i="2"/>
  <c r="R125" i="2"/>
  <c r="R124" i="2" s="1"/>
  <c r="R185" i="2"/>
  <c r="BK197" i="2"/>
  <c r="J197" i="2" s="1"/>
  <c r="J102" i="2" s="1"/>
  <c r="R129" i="2"/>
  <c r="R128" i="2" s="1"/>
  <c r="P197" i="2"/>
  <c r="R197" i="2"/>
  <c r="T125" i="2"/>
  <c r="T124" i="2" s="1"/>
  <c r="T197" i="2"/>
  <c r="BK204" i="2"/>
  <c r="J204" i="2"/>
  <c r="J103" i="2" s="1"/>
  <c r="P129" i="2"/>
  <c r="P128" i="2" s="1"/>
  <c r="P125" i="2"/>
  <c r="P124" i="2" s="1"/>
  <c r="P204" i="2"/>
  <c r="R204" i="2"/>
  <c r="BK125" i="2"/>
  <c r="J125" i="2" s="1"/>
  <c r="J98" i="2" s="1"/>
  <c r="T204" i="2"/>
  <c r="E85" i="2"/>
  <c r="BF133" i="2"/>
  <c r="BF140" i="2"/>
  <c r="BF144" i="2"/>
  <c r="BF147" i="2"/>
  <c r="BF193" i="2"/>
  <c r="BF199" i="2"/>
  <c r="F92" i="2"/>
  <c r="BF138" i="2"/>
  <c r="BF173" i="2"/>
  <c r="BF186" i="2"/>
  <c r="BF132" i="2"/>
  <c r="BF134" i="2"/>
  <c r="BF148" i="2"/>
  <c r="BF180" i="2"/>
  <c r="BF184" i="2"/>
  <c r="BF188" i="2"/>
  <c r="BF191" i="2"/>
  <c r="BF201" i="2"/>
  <c r="BF202" i="2"/>
  <c r="J120" i="2"/>
  <c r="BF130" i="2"/>
  <c r="BF136" i="2"/>
  <c r="BF161" i="2"/>
  <c r="BF166" i="2"/>
  <c r="BF171" i="2"/>
  <c r="BF203" i="2"/>
  <c r="BF150" i="2"/>
  <c r="BF155" i="2"/>
  <c r="BF165" i="2"/>
  <c r="BF205" i="2"/>
  <c r="BF141" i="2"/>
  <c r="BF142" i="2"/>
  <c r="BF146" i="2"/>
  <c r="BF159" i="2"/>
  <c r="BF181" i="2"/>
  <c r="BF183" i="2"/>
  <c r="BF192" i="2"/>
  <c r="BF196" i="2"/>
  <c r="BF198" i="2"/>
  <c r="BF149" i="2"/>
  <c r="BF153" i="2"/>
  <c r="BF157" i="2"/>
  <c r="BF162" i="2"/>
  <c r="BF170" i="2"/>
  <c r="BF177" i="2"/>
  <c r="BF190" i="2"/>
  <c r="BF194" i="2"/>
  <c r="BF126" i="2"/>
  <c r="BF145" i="2"/>
  <c r="BF156" i="2"/>
  <c r="BF158" i="2"/>
  <c r="BF160" i="2"/>
  <c r="BF175" i="2"/>
  <c r="BF176" i="2"/>
  <c r="BF195" i="2"/>
  <c r="BF206" i="2"/>
  <c r="J89" i="2"/>
  <c r="BF131" i="2"/>
  <c r="BF143" i="2"/>
  <c r="BF154" i="2"/>
  <c r="BF163" i="2"/>
  <c r="BF164" i="2"/>
  <c r="BF174" i="2"/>
  <c r="BF189" i="2"/>
  <c r="BF135" i="2"/>
  <c r="BF152" i="2"/>
  <c r="BF169" i="2"/>
  <c r="BF172" i="2"/>
  <c r="BF187" i="2"/>
  <c r="BF137" i="2"/>
  <c r="BF151" i="2"/>
  <c r="BF167" i="2"/>
  <c r="BF178" i="2"/>
  <c r="BF168" i="2"/>
  <c r="BF127" i="2"/>
  <c r="BF139" i="2"/>
  <c r="BF200" i="2"/>
  <c r="BF179" i="2"/>
  <c r="BF182" i="2"/>
  <c r="J33" i="2"/>
  <c r="AV95" i="1" s="1"/>
  <c r="F36" i="2"/>
  <c r="BC95" i="1" s="1"/>
  <c r="BC94" i="1" s="1"/>
  <c r="W32" i="1" s="1"/>
  <c r="F35" i="2"/>
  <c r="BB95" i="1" s="1"/>
  <c r="BB94" i="1" s="1"/>
  <c r="W31" i="1" s="1"/>
  <c r="F33" i="2"/>
  <c r="AZ95" i="1" s="1"/>
  <c r="AZ94" i="1" s="1"/>
  <c r="W29" i="1" s="1"/>
  <c r="F37" i="2"/>
  <c r="BD95" i="1" s="1"/>
  <c r="BD94" i="1" s="1"/>
  <c r="W33" i="1" s="1"/>
  <c r="T123" i="2" l="1"/>
  <c r="R123" i="2"/>
  <c r="P123" i="2"/>
  <c r="AU95" i="1" s="1"/>
  <c r="AU94" i="1" s="1"/>
  <c r="J129" i="2"/>
  <c r="J100" i="2"/>
  <c r="BK124" i="2"/>
  <c r="J124" i="2" s="1"/>
  <c r="J97" i="2" s="1"/>
  <c r="AX94" i="1"/>
  <c r="AY94" i="1"/>
  <c r="F34" i="2"/>
  <c r="BA95" i="1" s="1"/>
  <c r="BA94" i="1" s="1"/>
  <c r="W30" i="1" s="1"/>
  <c r="J34" i="2"/>
  <c r="AW95" i="1" s="1"/>
  <c r="AT95" i="1" s="1"/>
  <c r="AV94" i="1"/>
  <c r="AK29" i="1" s="1"/>
  <c r="BK123" i="2" l="1"/>
  <c r="J123" i="2"/>
  <c r="J96" i="2"/>
  <c r="AW94" i="1"/>
  <c r="AK30" i="1" s="1"/>
  <c r="AT94" i="1" l="1"/>
  <c r="J30" i="2"/>
  <c r="AG95" i="1" s="1"/>
  <c r="AG94" i="1" s="1"/>
  <c r="AK26" i="1" s="1"/>
  <c r="AK35" i="1" s="1"/>
  <c r="AN94" i="1" l="1"/>
  <c r="J39" i="2"/>
  <c r="AN95" i="1"/>
</calcChain>
</file>

<file path=xl/sharedStrings.xml><?xml version="1.0" encoding="utf-8"?>
<sst xmlns="http://schemas.openxmlformats.org/spreadsheetml/2006/main" count="1364" uniqueCount="435">
  <si>
    <t>Export Komplet</t>
  </si>
  <si>
    <t/>
  </si>
  <si>
    <t>2.0</t>
  </si>
  <si>
    <t>False</t>
  </si>
  <si>
    <t>{b94948f6-9165-4a37-8478-7abfb9b72afa}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</si>
  <si>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</si>
  <si>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</si>
  <si>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</si>
  <si>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</si>
  <si>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</si>
  <si>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</si>
  <si>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</si>
  <si>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2425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</si>
  <si>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</si>
  <si>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</si>
  <si>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Chodník pozdĺž cesty I72 Valaská - Piesok</t>
  </si>
  <si>
    <t>JKSO:</t>
  </si>
  <si>
    <t>KS:</t>
  </si>
  <si>
    <t>Miesto:</t>
  </si>
  <si>
    <t>Valaská</t>
  </si>
  <si>
    <t>Dátum:</t>
  </si>
  <si>
    <t>Objednávateľ:</t>
  </si>
  <si>
    <t>IČO:</t>
  </si>
  <si>
    <t>Obec Valaská</t>
  </si>
  <si>
    <t>IČ DPH:</t>
  </si>
  <si>
    <t>Zhotoviteľ:</t>
  </si>
  <si>
    <t>Vyplň údaj</t>
  </si>
  <si>
    <t>Projektant:</t>
  </si>
  <si>
    <t>Kotrle Antonín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</si>
  <si>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</si>
  <si>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</si>
  <si>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</si>
  <si>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</si>
  <si>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</si>
  <si>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</si>
  <si>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</si>
  <si>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</si>
  <si>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</si>
  <si>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</si>
  <si>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</si>
  <si>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</si>
  <si>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</si>
  <si>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</si>
  <si>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</si>
  <si>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</si>
  <si>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</si>
  <si>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</si>
  <si>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</si>
  <si>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</si>
  <si>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</si>
  <si>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</si>
  <si>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</si>
  <si>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</si>
  <si>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</si>
  <si>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</si>
  <si>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</si>
  <si>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</si>
  <si>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</si>
  <si>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</si>
  <si>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</si>
  <si>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</si>
  <si>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</si>
  <si>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</si>
  <si>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</si>
  <si>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</si>
  <si>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</si>
  <si>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</si>
  <si>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</si>
  <si>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</si>
  <si>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</si>
  <si>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</si>
  <si>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</si>
  <si>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</si>
  <si>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</si>
  <si>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</si>
  <si>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</si>
  <si>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</si>
  <si>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</si>
  <si>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</si>
  <si>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SO-02</t>
  </si>
  <si>
    <t>SO-02 Verejné osvetlenie</t>
  </si>
  <si>
    <t>STA</t>
  </si>
  <si>
    <t>1</t>
  </si>
  <si>
    <t>{4d99f6a8-9f80-45ac-ad06-4837237f0888}</t>
  </si>
  <si>
    <t>KRYCÍ LIST ROZPOČTU</t>
  </si>
  <si>
    <t>Objekt:</t>
  </si>
  <si>
    <t>SO-02 - SO-02 Verejné osvetlenie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</si>
  <si>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</si>
  <si>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</si>
  <si>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</si>
  <si>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</si>
  <si>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</si>
  <si>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</si>
  <si>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</si>
  <si>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>M - Práce a dodávky M</t>
  </si>
  <si>
    <t xml:space="preserve">    21-M - Elektromontáže</t>
  </si>
  <si>
    <t xml:space="preserve">    46-M - Zemné práce vykonávané pri externých montážnych prácach</t>
  </si>
  <si>
    <t xml:space="preserve">    95-M - Revízie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</si>
  <si>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</si>
  <si>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</si>
  <si>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</si>
  <si>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</si>
  <si>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</si>
  <si>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</si>
  <si>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</si>
  <si>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</si>
  <si>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</si>
  <si>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</si>
  <si>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</si>
  <si>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</si>
  <si>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</si>
  <si>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</si>
  <si>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</si>
  <si>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</si>
  <si>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</si>
  <si>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</si>
  <si>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70</t>
  </si>
  <si>
    <t>K</t>
  </si>
  <si>
    <t>275313821</t>
  </si>
  <si>
    <t>Betónovanie základových pätiek, betón prostý</t>
  </si>
  <si>
    <t>m3</t>
  </si>
  <si>
    <t>4</t>
  </si>
  <si>
    <t>869301088</t>
  </si>
  <si>
    <t>71</t>
  </si>
  <si>
    <t>M</t>
  </si>
  <si>
    <t>589310004900</t>
  </si>
  <si>
    <t>Betón STN EN 206-1-C 20/25-XC2 (SK)-0,4-Dmax 22 - S3 z cementu troskoportlandského</t>
  </si>
  <si>
    <t>8</t>
  </si>
  <si>
    <t>-73953445</t>
  </si>
  <si>
    <t>Práce a dodávky M</t>
  </si>
  <si>
    <t>3</t>
  </si>
  <si>
    <t>21-M</t>
  </si>
  <si>
    <t>Elektromontáže</t>
  </si>
  <si>
    <t>210010150</t>
  </si>
  <si>
    <t>Rúrka ohybná elektroinštalačná z HDPE, D 50 uložená pevne</t>
  </si>
  <si>
    <t>m</t>
  </si>
  <si>
    <t>64</t>
  </si>
  <si>
    <t>-1322182152</t>
  </si>
  <si>
    <t>345710005600</t>
  </si>
  <si>
    <t>Rúrka ohybná dvojplášťová HDPE, KOPOFLEX BA KF 09050 BA, DN 50, KOPOS</t>
  </si>
  <si>
    <t>128</t>
  </si>
  <si>
    <t>1808327444</t>
  </si>
  <si>
    <t>210010243</t>
  </si>
  <si>
    <t>Rúrka oceľová, ochranná D 80/2-4 mm, uložená pevne, vrátane základného náteru</t>
  </si>
  <si>
    <t>38561704</t>
  </si>
  <si>
    <t>141110009100</t>
  </si>
  <si>
    <t>Rúra oceľová bezšvová hladká kruhová d 82,5 mm, hr. steny 3,6 mm, ozn. 11 353.0.</t>
  </si>
  <si>
    <t>-96140208</t>
  </si>
  <si>
    <t>5</t>
  </si>
  <si>
    <t>246220000900</t>
  </si>
  <si>
    <t>Farba syntetická suríková S 2005</t>
  </si>
  <si>
    <t>kg</t>
  </si>
  <si>
    <t>-1272009720</t>
  </si>
  <si>
    <t>6</t>
  </si>
  <si>
    <t>246420001500</t>
  </si>
  <si>
    <t>Riedidlo S-6006 SYNRED do syntetických a olejových látok, 0,8 l, CHEMOLAK</t>
  </si>
  <si>
    <t>1351738327</t>
  </si>
  <si>
    <t>7</t>
  </si>
  <si>
    <t>345710037100</t>
  </si>
  <si>
    <t>Príchytka káblová kovová SONAP 75-90</t>
  </si>
  <si>
    <t>ks</t>
  </si>
  <si>
    <t>-1506919230</t>
  </si>
  <si>
    <t>210040066</t>
  </si>
  <si>
    <t>Zvod uzemnenia pre stožiar z predpätého betónu</t>
  </si>
  <si>
    <t>-1888428524</t>
  </si>
  <si>
    <t>9</t>
  </si>
  <si>
    <t>314710000200</t>
  </si>
  <si>
    <t>Pramenec oceľový 50 mm, 540 MPa</t>
  </si>
  <si>
    <t>2140659333</t>
  </si>
  <si>
    <t>10</t>
  </si>
  <si>
    <t>354310033500</t>
  </si>
  <si>
    <t>Káblové oko skrutkované 25-95 mm2</t>
  </si>
  <si>
    <t>-2042575402</t>
  </si>
  <si>
    <t>25</t>
  </si>
  <si>
    <t>210040389</t>
  </si>
  <si>
    <t>Montáž obmedzovača prepätia LVA-440</t>
  </si>
  <si>
    <t>856349748</t>
  </si>
  <si>
    <t>26</t>
  </si>
  <si>
    <t>354310037200</t>
  </si>
  <si>
    <t>Obmedzovač LVA-440B-BLK príchytka ALFE 16-70</t>
  </si>
  <si>
    <t>-583927020</t>
  </si>
  <si>
    <t>11</t>
  </si>
  <si>
    <t>210040391</t>
  </si>
  <si>
    <t>Montáž svorky prepichovacej 5209/3 Al (hl.ved.25 -120 mm2 odb. 1,5-6 mm2)</t>
  </si>
  <si>
    <t>1772682457</t>
  </si>
  <si>
    <t>12</t>
  </si>
  <si>
    <t>354310009800</t>
  </si>
  <si>
    <t>Svorka prepichovacia 5209/3</t>
  </si>
  <si>
    <t>-711164916</t>
  </si>
  <si>
    <t>13</t>
  </si>
  <si>
    <t>210040562</t>
  </si>
  <si>
    <t>Šablóna a prúdový spoj C svorkou do 70 mm2</t>
  </si>
  <si>
    <t>1541874595</t>
  </si>
  <si>
    <t>14</t>
  </si>
  <si>
    <t>354310004400</t>
  </si>
  <si>
    <t>Svorka prúdová 165624 240/6 mm2</t>
  </si>
  <si>
    <t>1239468186</t>
  </si>
  <si>
    <t>19</t>
  </si>
  <si>
    <t>210100251</t>
  </si>
  <si>
    <t>Ukončenie celoplastových káblov zmrašť. záklopkou alebo páskou do 4 x 10 mm2</t>
  </si>
  <si>
    <t>-28202195</t>
  </si>
  <si>
    <t>22</t>
  </si>
  <si>
    <t>210120106</t>
  </si>
  <si>
    <t>Poistka nožová veľkost 000 do 160A 500 V</t>
  </si>
  <si>
    <t>-365169505</t>
  </si>
  <si>
    <t>23</t>
  </si>
  <si>
    <t>345290004500</t>
  </si>
  <si>
    <t>Poistková vložka PNA000 16A gG, Un AC 500 V/DC 250 V, veľkosť 000, gG</t>
  </si>
  <si>
    <t>469324799</t>
  </si>
  <si>
    <t>210194043</t>
  </si>
  <si>
    <t>Skriňa prípojková plastová SPP na stĺp pre vonkajšie práce</t>
  </si>
  <si>
    <t>1649090772</t>
  </si>
  <si>
    <t>21</t>
  </si>
  <si>
    <t>357110014705</t>
  </si>
  <si>
    <t>Skriňa prípojková plastová jeden odberateľ na stĺp SPP 2 C IV P21 + upínací pás</t>
  </si>
  <si>
    <t>799524182</t>
  </si>
  <si>
    <t>28</t>
  </si>
  <si>
    <t>210201810</t>
  </si>
  <si>
    <t>Montáž a zapojenie svietidla 1x svetelný zdroj, uličného, LED</t>
  </si>
  <si>
    <t>-1152046640</t>
  </si>
  <si>
    <t>29</t>
  </si>
  <si>
    <t>348370001320</t>
  </si>
  <si>
    <t>Svietidlo uličné LED na stĺp alebo výložník nešpecifikované, 25W, 2950lm, L01, 4000K, IP65 (napr. MEGIN II M)</t>
  </si>
  <si>
    <t>-1537921389</t>
  </si>
  <si>
    <t>30</t>
  </si>
  <si>
    <t>348370001321</t>
  </si>
  <si>
    <t>Svietidlo uličné LED na stĺp alebo výložník nešpecifikované, 44W, 4900lm, L01, 4000K, IP65 (napr. MEGIN II M)</t>
  </si>
  <si>
    <t>2028369298</t>
  </si>
  <si>
    <t>27</t>
  </si>
  <si>
    <t>210201811</t>
  </si>
  <si>
    <t>DEMONTÁŽ svietidla 1x svetelný zdroj, uličného</t>
  </si>
  <si>
    <t>1596181877</t>
  </si>
  <si>
    <t>31</t>
  </si>
  <si>
    <t>210201853</t>
  </si>
  <si>
    <t>Montáž stožiara oceľového výšky 6 m so zemným koncom pre uličné svietidlá</t>
  </si>
  <si>
    <t>-263445812</t>
  </si>
  <si>
    <t>32</t>
  </si>
  <si>
    <t>316720001300</t>
  </si>
  <si>
    <t>Stožiar kužeľový STK 60/60/3 zinkový, výška 6 m, ELV PRODUKT</t>
  </si>
  <si>
    <t>-573168149</t>
  </si>
  <si>
    <t>33</t>
  </si>
  <si>
    <t>348370003620</t>
  </si>
  <si>
    <t>Stožiar osvetľovací rúrový STK 114/60/3K14, D=114 mm, výška=6,0 m, osvetlenie priechodu pre chodcov, ELV</t>
  </si>
  <si>
    <t>1650552448</t>
  </si>
  <si>
    <t>45</t>
  </si>
  <si>
    <t>210201880</t>
  </si>
  <si>
    <t>Montáž stožiarovej svorkovnice pre 1 poistku</t>
  </si>
  <si>
    <t>-741610082</t>
  </si>
  <si>
    <t>46</t>
  </si>
  <si>
    <t>348370004913</t>
  </si>
  <si>
    <t>Svorkovnica stožiarová GURO EKM 2072 pre 1 poistku, vr. poistky 6A</t>
  </si>
  <si>
    <t>-215564234</t>
  </si>
  <si>
    <t>34</t>
  </si>
  <si>
    <t>210204102</t>
  </si>
  <si>
    <t>Výložník oceľový jednoramenný - na betónový stĺp</t>
  </si>
  <si>
    <t>936563647</t>
  </si>
  <si>
    <t>37</t>
  </si>
  <si>
    <t>316770000821</t>
  </si>
  <si>
    <t>Výložník V-BS-03/1 jednoramenný zinkový, vyloženie 0,3 m, d 60 mm, na JB</t>
  </si>
  <si>
    <t>256</t>
  </si>
  <si>
    <t>-1111601797</t>
  </si>
  <si>
    <t>38</t>
  </si>
  <si>
    <t>316770000824</t>
  </si>
  <si>
    <t>Výložník V-BS-05/1 jednoramenný zinkový, vyloženie 0,5 m, d 60 mm, na JB</t>
  </si>
  <si>
    <t>-1624780419</t>
  </si>
  <si>
    <t>39</t>
  </si>
  <si>
    <t>316770000828</t>
  </si>
  <si>
    <t>Výložník V-BS-05/1-ZS jednoramenný zinkový, vyloženie 0,3 m, d 60 mm, na DB</t>
  </si>
  <si>
    <t>-61143000</t>
  </si>
  <si>
    <t>36</t>
  </si>
  <si>
    <t>354310038300</t>
  </si>
  <si>
    <t>Objímky kotevné OEG 348427 na stožiar, dĺžka 180 mm</t>
  </si>
  <si>
    <t>-1448080088</t>
  </si>
  <si>
    <t>40</t>
  </si>
  <si>
    <t>210204103</t>
  </si>
  <si>
    <t>Výložník oceľový jednoramenný - do hmotn. 35 kg</t>
  </si>
  <si>
    <t>152485759</t>
  </si>
  <si>
    <t>42</t>
  </si>
  <si>
    <t>316770001110</t>
  </si>
  <si>
    <t>Výložník V1T-OP-40-114, jednoramenný, vyloženie 4 m, d 114 mm, pre priechody</t>
  </si>
  <si>
    <t>902033068</t>
  </si>
  <si>
    <t>43</t>
  </si>
  <si>
    <t>210204201</t>
  </si>
  <si>
    <t>Elektrovýstroj stožiara pre 1 okruh</t>
  </si>
  <si>
    <t>-936103825</t>
  </si>
  <si>
    <t>44</t>
  </si>
  <si>
    <t>341110000800</t>
  </si>
  <si>
    <t>Kábel medený CYKY-J 3x2,5 mm2</t>
  </si>
  <si>
    <t>133397101</t>
  </si>
  <si>
    <t>49</t>
  </si>
  <si>
    <t>210220020</t>
  </si>
  <si>
    <t>Uzemňovacie vedenie v zemi FeZn vrátane izolácie spojov</t>
  </si>
  <si>
    <t>-2028290742</t>
  </si>
  <si>
    <t>50</t>
  </si>
  <si>
    <t>354410058800.S</t>
  </si>
  <si>
    <t>Pásovina uzemňovacia FeZn 30 x 4 mm</t>
  </si>
  <si>
    <t>-889061428</t>
  </si>
  <si>
    <t>51</t>
  </si>
  <si>
    <t>210220021</t>
  </si>
  <si>
    <t>Uzemňovacie vedenie v zemi FeZn vrátane izolácie spojov O 10 mm</t>
  </si>
  <si>
    <t>-393059056</t>
  </si>
  <si>
    <t>52</t>
  </si>
  <si>
    <t>354410054800</t>
  </si>
  <si>
    <t>Drôt bleskozvodový FeZn, d 10 mm</t>
  </si>
  <si>
    <t>-923233433</t>
  </si>
  <si>
    <t>53</t>
  </si>
  <si>
    <t>210220247</t>
  </si>
  <si>
    <t>Svorka FeZn skúšobná SZ</t>
  </si>
  <si>
    <t>-308383233</t>
  </si>
  <si>
    <t>54</t>
  </si>
  <si>
    <t>354410004300.S</t>
  </si>
  <si>
    <t>Svorka FeZn skúšobná označenie SZ</t>
  </si>
  <si>
    <t>1759415184</t>
  </si>
  <si>
    <t>55</t>
  </si>
  <si>
    <t>210220252</t>
  </si>
  <si>
    <t>Svorka FeZn odbočovacia spojovacia SR01-02</t>
  </si>
  <si>
    <t>-1481097706</t>
  </si>
  <si>
    <t>56</t>
  </si>
  <si>
    <t>354410000500.S</t>
  </si>
  <si>
    <t>Svorka FeZn odbočovacia spojovacia označenie SR 02 (M6)</t>
  </si>
  <si>
    <t>-1015668911</t>
  </si>
  <si>
    <t>57</t>
  </si>
  <si>
    <t>210220253</t>
  </si>
  <si>
    <t>Svorka FeZn uzemňovacia SR03</t>
  </si>
  <si>
    <t>1799546186</t>
  </si>
  <si>
    <t>58</t>
  </si>
  <si>
    <t>354410000900.S</t>
  </si>
  <si>
    <t>Svorka FeZn uzemňovacia označenie SR 03 A</t>
  </si>
  <si>
    <t>256938881</t>
  </si>
  <si>
    <t>47</t>
  </si>
  <si>
    <t>210800108</t>
  </si>
  <si>
    <t>Kábel medený uložený voľne CYKY 450/750 V 3x2,5</t>
  </si>
  <si>
    <t>-1561864515</t>
  </si>
  <si>
    <t>48</t>
  </si>
  <si>
    <t>2126118512</t>
  </si>
  <si>
    <t>15</t>
  </si>
  <si>
    <t>210800117</t>
  </si>
  <si>
    <t>Kábel medený uložený voľne CYKY 450/750 V 4x10</t>
  </si>
  <si>
    <t>-2028005747</t>
  </si>
  <si>
    <t>16</t>
  </si>
  <si>
    <t>341110001700</t>
  </si>
  <si>
    <t>Kábel medený CYKY-J 4x10 mm2</t>
  </si>
  <si>
    <t>-628464021</t>
  </si>
  <si>
    <t>17</t>
  </si>
  <si>
    <t>210800156</t>
  </si>
  <si>
    <t>Kábel medený uložený pevne CYKY 450/750 V 4x10</t>
  </si>
  <si>
    <t>-1069800540</t>
  </si>
  <si>
    <t>18</t>
  </si>
  <si>
    <t>-449167068</t>
  </si>
  <si>
    <t>46-M</t>
  </si>
  <si>
    <t>Zemné práce vykonávané pri externých montážnych prácach</t>
  </si>
  <si>
    <t>59</t>
  </si>
  <si>
    <t>460050703.S</t>
  </si>
  <si>
    <t>Výkop jamy pre stožiar verejného osvetlenia do 2 m3 vrátane, ručný výkop v zemina triedy 3</t>
  </si>
  <si>
    <t>1275488028</t>
  </si>
  <si>
    <t>60</t>
  </si>
  <si>
    <t>460120061.S</t>
  </si>
  <si>
    <t>Odvoz zeminy vrátane naloženia, rozhodenia a úpravy povrchu.</t>
  </si>
  <si>
    <t>1386553443</t>
  </si>
  <si>
    <t>61</t>
  </si>
  <si>
    <t>460200163.S</t>
  </si>
  <si>
    <t>Hĺbenie káblovej ryhy ručne 35 cm širokej a 80 cm hlbokej, v zemine triedy 3</t>
  </si>
  <si>
    <t>-1560337226</t>
  </si>
  <si>
    <t>63</t>
  </si>
  <si>
    <t>460300006.S</t>
  </si>
  <si>
    <t>Zhutnenie zeminy po vrstvách pri zahrnutí rýh strojom, vrstva zeminy 20 cm</t>
  </si>
  <si>
    <t>351630482</t>
  </si>
  <si>
    <t>460420022.S</t>
  </si>
  <si>
    <t>Zriadenie, rekonšt. káblového lôžka z piesku bez zakrytia, v ryhe šír. do 65 cm, hrúbky vrstvy 10 cm</t>
  </si>
  <si>
    <t>420808044</t>
  </si>
  <si>
    <t>65</t>
  </si>
  <si>
    <t>583310000100.S</t>
  </si>
  <si>
    <t>Kamenivo ťažené drobné frakcia 0-1 mm</t>
  </si>
  <si>
    <t>t</t>
  </si>
  <si>
    <t>745710506</t>
  </si>
  <si>
    <t>66</t>
  </si>
  <si>
    <t>460490012.S</t>
  </si>
  <si>
    <t>Rozvinutie a uloženie výstražnej fólie z PE do ryhy, šírka do 33 cm</t>
  </si>
  <si>
    <t>1597962993</t>
  </si>
  <si>
    <t>67</t>
  </si>
  <si>
    <t>283230008000</t>
  </si>
  <si>
    <t>Výstražná fóla PE, šxhr 300x0,08 mm, dĺ. 250 m, farba červená, HAGARD</t>
  </si>
  <si>
    <t>2012919477</t>
  </si>
  <si>
    <t>62</t>
  </si>
  <si>
    <t>460560163.S</t>
  </si>
  <si>
    <t>Ručný zásyp nezap. káblovej ryhy bez zhutn. zeminy, 35 cm širokej, 80 cm hlbokej v zemine tr. 3</t>
  </si>
  <si>
    <t>932501991</t>
  </si>
  <si>
    <t>68</t>
  </si>
  <si>
    <t>460600001.S</t>
  </si>
  <si>
    <t>Naloženie zeminy, odvoz do 1 km a zloženie na skládke a jazda späť</t>
  </si>
  <si>
    <t>-2087168295</t>
  </si>
  <si>
    <t>69</t>
  </si>
  <si>
    <t>460620013.S</t>
  </si>
  <si>
    <t>Proviz. úprava terénu v zemine tr. 3, aby nerovnosti terénu neboli väčšie ako 2 cm od vodor.hladiny</t>
  </si>
  <si>
    <t>m2</t>
  </si>
  <si>
    <t>-1563417853</t>
  </si>
  <si>
    <t>95-M</t>
  </si>
  <si>
    <t>Revízie</t>
  </si>
  <si>
    <t>72</t>
  </si>
  <si>
    <t>950101001</t>
  </si>
  <si>
    <t>Rozvodne zariadenia kontrola stavu prípojkovej skríne</t>
  </si>
  <si>
    <t>-420900493</t>
  </si>
  <si>
    <t>73</t>
  </si>
  <si>
    <t>950104002</t>
  </si>
  <si>
    <t>El. spotrebiče kontrola stavu svetelného spotrebiča pevne pripoj. žiarovk., žiarivk. alebo výbojkového v priestore nebezpečnom</t>
  </si>
  <si>
    <t>442278251</t>
  </si>
  <si>
    <t>74</t>
  </si>
  <si>
    <t>950106002</t>
  </si>
  <si>
    <t>Meranie pri revíziách meranie izolačných odporov okruhu celého rozvádzača alebo rozvodnice</t>
  </si>
  <si>
    <t>mer.</t>
  </si>
  <si>
    <t>1233725041</t>
  </si>
  <si>
    <t>75</t>
  </si>
  <si>
    <t>950106009</t>
  </si>
  <si>
    <t>Meranie pri revíziách impedancia slučky vypínača na rozvodnom zariadení spotrebičoch alebo prístrojoch</t>
  </si>
  <si>
    <t>-431731642</t>
  </si>
  <si>
    <t>76</t>
  </si>
  <si>
    <t>950106010</t>
  </si>
  <si>
    <t>Meranie pri revíziách zemného prechodového odporu uzemnenia ochranného alebo pracovného</t>
  </si>
  <si>
    <t>365491050</t>
  </si>
  <si>
    <t>77</t>
  </si>
  <si>
    <t>950107150</t>
  </si>
  <si>
    <t>východisková revízia - vedenie NN, V.O. krátke</t>
  </si>
  <si>
    <t>-1288280508</t>
  </si>
  <si>
    <t>HZS</t>
  </si>
  <si>
    <t>Hodinové zúčtovacie sadzby</t>
  </si>
  <si>
    <t>79</t>
  </si>
  <si>
    <t>HZS000113.S</t>
  </si>
  <si>
    <t>Stavebno montážne práce náročné ucelené - odborné, tvorivé remeselné (Tr. 3) v rozsahu viac ako 8 hodín</t>
  </si>
  <si>
    <t>hod</t>
  </si>
  <si>
    <t>512</t>
  </si>
  <si>
    <t>1086729718</t>
  </si>
  <si>
    <t>78</t>
  </si>
  <si>
    <t>HZS000114.S</t>
  </si>
  <si>
    <t>Stavebno montážne práce najnáročnejšie na odbornosť - prehliadky pracoviska a revízie (Tr. 4) v rozsahu viac ako 8 hodín</t>
  </si>
  <si>
    <t>649987097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</si>
</sst>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167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167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71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202" t="s">
        <v>12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6"/>
      <c r="BE5" s="199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203" t="s">
        <v>15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6"/>
      <c r="BE6" s="200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200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/>
      <c r="AR8" s="16"/>
      <c r="BE8" s="200"/>
      <c r="BS8" s="13" t="s">
        <v>6</v>
      </c>
    </row>
    <row r="9" spans="1:74" ht="14.45" customHeight="1">
      <c r="B9" s="16"/>
      <c r="AR9" s="16"/>
      <c r="BE9" s="200"/>
      <c r="BS9" s="13" t="s">
        <v>6</v>
      </c>
    </row>
    <row r="10" spans="1:74" ht="12" customHeight="1">
      <c r="B10" s="16"/>
      <c r="D10" s="23" t="s">
        <v>21</v>
      </c>
      <c r="AK10" s="23" t="s">
        <v>22</v>
      </c>
      <c r="AN10" s="21" t="s">
        <v>1</v>
      </c>
      <c r="AR10" s="16"/>
      <c r="BE10" s="200"/>
      <c r="BS10" s="13" t="s">
        <v>6</v>
      </c>
    </row>
    <row r="11" spans="1:74" ht="18.399999999999999" customHeight="1">
      <c r="B11" s="16"/>
      <c r="E11" s="21" t="s">
        <v>23</v>
      </c>
      <c r="AK11" s="23" t="s">
        <v>24</v>
      </c>
      <c r="AN11" s="21" t="s">
        <v>1</v>
      </c>
      <c r="AR11" s="16"/>
      <c r="BE11" s="200"/>
      <c r="BS11" s="13" t="s">
        <v>6</v>
      </c>
    </row>
    <row r="12" spans="1:74" ht="6.95" customHeight="1">
      <c r="B12" s="16"/>
      <c r="AR12" s="16"/>
      <c r="BE12" s="200"/>
      <c r="BS12" s="13" t="s">
        <v>6</v>
      </c>
    </row>
    <row r="13" spans="1:74" ht="12" customHeight="1">
      <c r="B13" s="16"/>
      <c r="D13" s="23" t="s">
        <v>25</v>
      </c>
      <c r="AK13" s="23" t="s">
        <v>22</v>
      </c>
      <c r="AN13" s="25" t="s">
        <v>26</v>
      </c>
      <c r="AR13" s="16"/>
      <c r="BE13" s="200"/>
      <c r="BS13" s="13" t="s">
        <v>6</v>
      </c>
    </row>
    <row r="14" spans="1:74" ht="12.75">
      <c r="B14" s="16"/>
      <c r="E14" s="204" t="s">
        <v>26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3" t="s">
        <v>24</v>
      </c>
      <c r="AN14" s="25" t="s">
        <v>26</v>
      </c>
      <c r="AR14" s="16"/>
      <c r="BE14" s="200"/>
      <c r="BS14" s="13" t="s">
        <v>6</v>
      </c>
    </row>
    <row r="15" spans="1:74" ht="6.95" customHeight="1">
      <c r="B15" s="16"/>
      <c r="AR15" s="16"/>
      <c r="BE15" s="200"/>
      <c r="BS15" s="13" t="s">
        <v>3</v>
      </c>
    </row>
    <row r="16" spans="1:74" ht="12" customHeight="1">
      <c r="B16" s="16"/>
      <c r="D16" s="23" t="s">
        <v>27</v>
      </c>
      <c r="AK16" s="23" t="s">
        <v>22</v>
      </c>
      <c r="AN16" s="21" t="s">
        <v>1</v>
      </c>
      <c r="AR16" s="16"/>
      <c r="BE16" s="200"/>
      <c r="BS16" s="13" t="s">
        <v>3</v>
      </c>
    </row>
    <row r="17" spans="2:71" ht="18.399999999999999" customHeight="1">
      <c r="B17" s="16"/>
      <c r="E17" s="21" t="s">
        <v>28</v>
      </c>
      <c r="AK17" s="23" t="s">
        <v>24</v>
      </c>
      <c r="AN17" s="21" t="s">
        <v>1</v>
      </c>
      <c r="AR17" s="16"/>
      <c r="BE17" s="200"/>
      <c r="BS17" s="13" t="s">
        <v>29</v>
      </c>
    </row>
    <row r="18" spans="2:71" ht="6.95" customHeight="1">
      <c r="B18" s="16"/>
      <c r="AR18" s="16"/>
      <c r="BE18" s="200"/>
      <c r="BS18" s="13" t="s">
        <v>30</v>
      </c>
    </row>
    <row r="19" spans="2:71" ht="12" customHeight="1">
      <c r="B19" s="16"/>
      <c r="D19" s="23" t="s">
        <v>31</v>
      </c>
      <c r="AK19" s="23" t="s">
        <v>22</v>
      </c>
      <c r="AN19" s="21" t="s">
        <v>1</v>
      </c>
      <c r="AR19" s="16"/>
      <c r="BE19" s="200"/>
      <c r="BS19" s="13" t="s">
        <v>30</v>
      </c>
    </row>
    <row r="20" spans="2:71" ht="18.399999999999999" customHeight="1">
      <c r="B20" s="16"/>
      <c r="E20" s="21" t="s">
        <v>32</v>
      </c>
      <c r="AK20" s="23" t="s">
        <v>24</v>
      </c>
      <c r="AN20" s="21" t="s">
        <v>1</v>
      </c>
      <c r="AR20" s="16"/>
      <c r="BE20" s="200"/>
      <c r="BS20" s="13" t="s">
        <v>29</v>
      </c>
    </row>
    <row r="21" spans="2:71" ht="6.95" customHeight="1">
      <c r="B21" s="16"/>
      <c r="AR21" s="16"/>
      <c r="BE21" s="200"/>
    </row>
    <row r="22" spans="2:71" ht="12" customHeight="1">
      <c r="B22" s="16"/>
      <c r="D22" s="23" t="s">
        <v>33</v>
      </c>
      <c r="AR22" s="16"/>
      <c r="BE22" s="200"/>
    </row>
    <row r="23" spans="2:71" ht="16.5" customHeight="1">
      <c r="B23" s="16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16"/>
      <c r="BE23" s="200"/>
    </row>
    <row r="24" spans="2:71" ht="6.95" customHeight="1">
      <c r="B24" s="16"/>
      <c r="AR24" s="16"/>
      <c r="BE24" s="200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0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7">
        <f>ROUND(AG94,2)</f>
        <v>0</v>
      </c>
      <c r="AL26" s="208"/>
      <c r="AM26" s="208"/>
      <c r="AN26" s="208"/>
      <c r="AO26" s="208"/>
      <c r="AR26" s="28"/>
      <c r="BE26" s="200"/>
    </row>
    <row r="27" spans="2:71" s="1" customFormat="1" ht="6.95" customHeight="1">
      <c r="B27" s="28"/>
      <c r="AR27" s="28"/>
      <c r="BE27" s="200"/>
    </row>
    <row r="28" spans="2:71" s="1" customFormat="1" ht="12.75">
      <c r="B28" s="28"/>
      <c r="L28" s="209" t="s">
        <v>35</v>
      </c>
      <c r="M28" s="209"/>
      <c r="N28" s="209"/>
      <c r="O28" s="209"/>
      <c r="P28" s="209"/>
      <c r="W28" s="209" t="s">
        <v>36</v>
      </c>
      <c r="X28" s="209"/>
      <c r="Y28" s="209"/>
      <c r="Z28" s="209"/>
      <c r="AA28" s="209"/>
      <c r="AB28" s="209"/>
      <c r="AC28" s="209"/>
      <c r="AD28" s="209"/>
      <c r="AE28" s="209"/>
      <c r="AK28" s="209" t="s">
        <v>37</v>
      </c>
      <c r="AL28" s="209"/>
      <c r="AM28" s="209"/>
      <c r="AN28" s="209"/>
      <c r="AO28" s="209"/>
      <c r="AR28" s="28"/>
      <c r="BE28" s="200"/>
    </row>
    <row r="29" spans="2:71" s="2" customFormat="1" ht="14.45" customHeight="1">
      <c r="B29" s="32"/>
      <c r="D29" s="23" t="s">
        <v>38</v>
      </c>
      <c r="F29" s="23" t="s">
        <v>39</v>
      </c>
      <c r="L29" s="194">
        <v>0.2</v>
      </c>
      <c r="M29" s="193"/>
      <c r="N29" s="193"/>
      <c r="O29" s="193"/>
      <c r="P29" s="193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K29" s="192">
        <f>ROUND(AV94, 2)</f>
        <v>0</v>
      </c>
      <c r="AL29" s="193"/>
      <c r="AM29" s="193"/>
      <c r="AN29" s="193"/>
      <c r="AO29" s="193"/>
      <c r="AR29" s="32"/>
      <c r="BE29" s="201"/>
    </row>
    <row r="30" spans="2:71" s="2" customFormat="1" ht="14.45" customHeight="1">
      <c r="B30" s="32"/>
      <c r="F30" s="23" t="s">
        <v>40</v>
      </c>
      <c r="L30" s="194">
        <v>0.2</v>
      </c>
      <c r="M30" s="193"/>
      <c r="N30" s="193"/>
      <c r="O30" s="193"/>
      <c r="P30" s="193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K30" s="192">
        <f>ROUND(AW94, 2)</f>
        <v>0</v>
      </c>
      <c r="AL30" s="193"/>
      <c r="AM30" s="193"/>
      <c r="AN30" s="193"/>
      <c r="AO30" s="193"/>
      <c r="AR30" s="32"/>
      <c r="BE30" s="201"/>
    </row>
    <row r="31" spans="2:71" s="2" customFormat="1" ht="14.45" hidden="1" customHeight="1">
      <c r="B31" s="32"/>
      <c r="F31" s="23" t="s">
        <v>41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2"/>
      <c r="BE31" s="201"/>
    </row>
    <row r="32" spans="2:71" s="2" customFormat="1" ht="14.45" hidden="1" customHeight="1">
      <c r="B32" s="32"/>
      <c r="F32" s="23" t="s">
        <v>42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2"/>
      <c r="BE32" s="201"/>
    </row>
    <row r="33" spans="2:57" s="2" customFormat="1" ht="14.45" hidden="1" customHeight="1">
      <c r="B33" s="32"/>
      <c r="F33" s="23" t="s">
        <v>43</v>
      </c>
      <c r="L33" s="194">
        <v>0</v>
      </c>
      <c r="M33" s="193"/>
      <c r="N33" s="193"/>
      <c r="O33" s="193"/>
      <c r="P33" s="193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2">
        <v>0</v>
      </c>
      <c r="AL33" s="193"/>
      <c r="AM33" s="193"/>
      <c r="AN33" s="193"/>
      <c r="AO33" s="193"/>
      <c r="AR33" s="32"/>
      <c r="BE33" s="201"/>
    </row>
    <row r="34" spans="2:57" s="1" customFormat="1" ht="6.95" customHeight="1">
      <c r="B34" s="28"/>
      <c r="AR34" s="28"/>
      <c r="BE34" s="200"/>
    </row>
    <row r="35" spans="2:57" s="1" customFormat="1" ht="25.9" customHeight="1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195" t="s">
        <v>46</v>
      </c>
      <c r="Y35" s="196"/>
      <c r="Z35" s="196"/>
      <c r="AA35" s="196"/>
      <c r="AB35" s="196"/>
      <c r="AC35" s="35"/>
      <c r="AD35" s="35"/>
      <c r="AE35" s="35"/>
      <c r="AF35" s="35"/>
      <c r="AG35" s="35"/>
      <c r="AH35" s="35"/>
      <c r="AI35" s="35"/>
      <c r="AJ35" s="35"/>
      <c r="AK35" s="197">
        <f>SUM(AK26:AK33)</f>
        <v>0</v>
      </c>
      <c r="AL35" s="196"/>
      <c r="AM35" s="196"/>
      <c r="AN35" s="196"/>
      <c r="AO35" s="198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>
      <c r="B82" s="28"/>
      <c r="C82" s="17" t="s">
        <v>53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4"/>
      <c r="C84" s="23" t="s">
        <v>11</v>
      </c>
      <c r="L84" s="3" t="str">
        <f>K5</f>
        <v>2425</v>
      </c>
      <c r="AR84" s="44"/>
    </row>
    <row r="85" spans="1:91" s="4" customFormat="1" ht="36.950000000000003" customHeight="1">
      <c r="B85" s="45"/>
      <c r="C85" s="46" t="s">
        <v>14</v>
      </c>
      <c r="L85" s="183" t="str">
        <f>K6</f>
        <v>Chodník pozdĺž cesty I72 Valaská - Piesok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R85" s="45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18</v>
      </c>
      <c r="L87" s="47" t="str">
        <f>IF(K8="","",K8)</f>
        <v>Valaská</v>
      </c>
      <c r="AI87" s="23" t="s">
        <v>20</v>
      </c>
      <c r="AM87" s="185" t="str">
        <f>IF(AN8= "","",AN8)</f>
        <v/>
      </c>
      <c r="AN87" s="185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21</v>
      </c>
      <c r="L89" s="3" t="str">
        <f>IF(E11= "","",E11)</f>
        <v>Obec Valaská</v>
      </c>
      <c r="AI89" s="23" t="s">
        <v>27</v>
      </c>
      <c r="AM89" s="186" t="str">
        <f>IF(E17="","",E17)</f>
        <v>Kotrle Antonín</v>
      </c>
      <c r="AN89" s="187"/>
      <c r="AO89" s="187"/>
      <c r="AP89" s="187"/>
      <c r="AR89" s="28"/>
      <c r="AS89" s="188" t="s">
        <v>54</v>
      </c>
      <c r="AT89" s="189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8"/>
      <c r="C90" s="23" t="s">
        <v>25</v>
      </c>
      <c r="L90" s="3" t="str">
        <f>IF(E14= "Vyplň údaj","",E14)</f>
        <v/>
      </c>
      <c r="AI90" s="23" t="s">
        <v>31</v>
      </c>
      <c r="AM90" s="186" t="str">
        <f>IF(E20="","",E20)</f>
        <v xml:space="preserve"> </v>
      </c>
      <c r="AN90" s="187"/>
      <c r="AO90" s="187"/>
      <c r="AP90" s="187"/>
      <c r="AR90" s="28"/>
      <c r="AS90" s="190"/>
      <c r="AT90" s="191"/>
      <c r="BD90" s="52"/>
    </row>
    <row r="91" spans="1:91" s="1" customFormat="1" ht="10.9" customHeight="1">
      <c r="B91" s="28"/>
      <c r="AR91" s="28"/>
      <c r="AS91" s="190"/>
      <c r="AT91" s="191"/>
      <c r="BD91" s="52"/>
    </row>
    <row r="92" spans="1:91" s="1" customFormat="1" ht="29.25" customHeight="1">
      <c r="B92" s="28"/>
      <c r="C92" s="173" t="s">
        <v>55</v>
      </c>
      <c r="D92" s="174"/>
      <c r="E92" s="174"/>
      <c r="F92" s="174"/>
      <c r="G92" s="174"/>
      <c r="H92" s="53"/>
      <c r="I92" s="175" t="s">
        <v>56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6" t="s">
        <v>57</v>
      </c>
      <c r="AH92" s="174"/>
      <c r="AI92" s="174"/>
      <c r="AJ92" s="174"/>
      <c r="AK92" s="174"/>
      <c r="AL92" s="174"/>
      <c r="AM92" s="174"/>
      <c r="AN92" s="175" t="s">
        <v>58</v>
      </c>
      <c r="AO92" s="174"/>
      <c r="AP92" s="177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1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81">
        <f>ROUND(AG95,2)</f>
        <v>0</v>
      </c>
      <c r="AH94" s="181"/>
      <c r="AI94" s="181"/>
      <c r="AJ94" s="181"/>
      <c r="AK94" s="181"/>
      <c r="AL94" s="181"/>
      <c r="AM94" s="181"/>
      <c r="AN94" s="182">
        <f>SUM(AG94,AT94)</f>
        <v>0</v>
      </c>
      <c r="AO94" s="182"/>
      <c r="AP94" s="182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1:91" s="6" customFormat="1" ht="16.5" customHeight="1">
      <c r="A95" s="70" t="s">
        <v>78</v>
      </c>
      <c r="B95" s="71"/>
      <c r="C95" s="72"/>
      <c r="D95" s="180" t="s">
        <v>79</v>
      </c>
      <c r="E95" s="180"/>
      <c r="F95" s="180"/>
      <c r="G95" s="180"/>
      <c r="H95" s="180"/>
      <c r="I95" s="73"/>
      <c r="J95" s="180" t="s">
        <v>80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78">
        <f>'SO-02 - SO-02 Verejné osv...'!J30</f>
        <v>0</v>
      </c>
      <c r="AH95" s="179"/>
      <c r="AI95" s="179"/>
      <c r="AJ95" s="179"/>
      <c r="AK95" s="179"/>
      <c r="AL95" s="179"/>
      <c r="AM95" s="179"/>
      <c r="AN95" s="178">
        <f>SUM(AG95,AT95)</f>
        <v>0</v>
      </c>
      <c r="AO95" s="179"/>
      <c r="AP95" s="179"/>
      <c r="AQ95" s="74" t="s">
        <v>81</v>
      </c>
      <c r="AR95" s="71"/>
      <c r="AS95" s="75">
        <v>0</v>
      </c>
      <c r="AT95" s="76">
        <f>ROUND(SUM(AV95:AW95),2)</f>
        <v>0</v>
      </c>
      <c r="AU95" s="77">
        <f>'SO-02 - SO-02 Verejné osv...'!P123</f>
        <v>0</v>
      </c>
      <c r="AV95" s="76">
        <f>'SO-02 - SO-02 Verejné osv...'!J33</f>
        <v>0</v>
      </c>
      <c r="AW95" s="76">
        <f>'SO-02 - SO-02 Verejné osv...'!J34</f>
        <v>0</v>
      </c>
      <c r="AX95" s="76">
        <f>'SO-02 - SO-02 Verejné osv...'!J35</f>
        <v>0</v>
      </c>
      <c r="AY95" s="76">
        <f>'SO-02 - SO-02 Verejné osv...'!J36</f>
        <v>0</v>
      </c>
      <c r="AZ95" s="76">
        <f>'SO-02 - SO-02 Verejné osv...'!F33</f>
        <v>0</v>
      </c>
      <c r="BA95" s="76">
        <f>'SO-02 - SO-02 Verejné osv...'!F34</f>
        <v>0</v>
      </c>
      <c r="BB95" s="76">
        <f>'SO-02 - SO-02 Verejné osv...'!F35</f>
        <v>0</v>
      </c>
      <c r="BC95" s="76">
        <f>'SO-02 - SO-02 Verejné osv...'!F36</f>
        <v>0</v>
      </c>
      <c r="BD95" s="78">
        <f>'SO-02 - SO-02 Verejné osv...'!F37</f>
        <v>0</v>
      </c>
      <c r="BT95" s="79" t="s">
        <v>82</v>
      </c>
      <c r="BV95" s="79" t="s">
        <v>76</v>
      </c>
      <c r="BW95" s="79" t="s">
        <v>83</v>
      </c>
      <c r="BX95" s="79" t="s">
        <v>4</v>
      </c>
      <c r="CL95" s="79" t="s">
        <v>1</v>
      </c>
      <c r="CM95" s="79" t="s">
        <v>74</v>
      </c>
    </row>
    <row r="96" spans="1:91" s="1" customFormat="1" ht="30" customHeight="1">
      <c r="B96" s="28"/>
      <c r="AR96" s="28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-02 - SO-02 Verejné osv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0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1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3" t="s">
        <v>83</v>
      </c>
    </row>
    <row r="3" spans="2:46" ht="6.95" customHeight="1">
      <c r="B3" s="14"/>
      <c r="C3" s="15"/>
      <c r="D3" s="15"/>
      <c r="E3" s="15"/>
      <c r="F3" s="15"/>
      <c r="G3" s="15"/>
      <c r="H3" s="15"/>
      <c r="I3" s="81"/>
      <c r="J3" s="15"/>
      <c r="K3" s="15"/>
      <c r="L3" s="16"/>
      <c r="AT3" s="13" t="s">
        <v>74</v>
      </c>
    </row>
    <row r="4" spans="2:46" ht="24.95" customHeight="1">
      <c r="B4" s="16"/>
      <c r="D4" s="17" t="s">
        <v>84</v>
      </c>
      <c r="L4" s="16"/>
      <c r="M4" s="8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11" t="str">
        <f>'Rekapitulácia stavby'!K6</f>
        <v>Chodník pozdĺž cesty I72 Valaská - Piesok</v>
      </c>
      <c r="F7" s="212"/>
      <c r="G7" s="212"/>
      <c r="H7" s="212"/>
      <c r="L7" s="16"/>
    </row>
    <row r="8" spans="2:46" s="1" customFormat="1" ht="12" customHeight="1">
      <c r="B8" s="28"/>
      <c r="D8" s="23" t="s">
        <v>85</v>
      </c>
      <c r="I8" s="83"/>
      <c r="L8" s="28"/>
    </row>
    <row r="9" spans="2:46" s="1" customFormat="1" ht="16.5" customHeight="1">
      <c r="B9" s="28"/>
      <c r="E9" s="183" t="s">
        <v>86</v>
      </c>
      <c r="F9" s="210"/>
      <c r="G9" s="210"/>
      <c r="H9" s="210"/>
      <c r="I9" s="83"/>
      <c r="L9" s="28"/>
    </row>
    <row r="10" spans="2:46" s="1" customFormat="1">
      <c r="B10" s="28"/>
      <c r="I10" s="83"/>
      <c r="L10" s="28"/>
    </row>
    <row r="11" spans="2:46" s="1" customFormat="1" ht="12" customHeight="1">
      <c r="B11" s="28"/>
      <c r="D11" s="23" t="s">
        <v>16</v>
      </c>
      <c r="F11" s="21" t="s">
        <v>1</v>
      </c>
      <c r="I11" s="84" t="s">
        <v>17</v>
      </c>
      <c r="J11" s="21" t="s">
        <v>1</v>
      </c>
      <c r="L11" s="28"/>
    </row>
    <row r="12" spans="2:46" s="1" customFormat="1" ht="12" customHeight="1">
      <c r="B12" s="28"/>
      <c r="D12" s="23" t="s">
        <v>18</v>
      </c>
      <c r="F12" s="21" t="s">
        <v>19</v>
      </c>
      <c r="I12" s="84" t="s">
        <v>20</v>
      </c>
      <c r="J12" s="48">
        <f>'Rekapitulácia stavby'!AN8</f>
        <v>0</v>
      </c>
      <c r="L12" s="28"/>
    </row>
    <row r="13" spans="2:46" s="1" customFormat="1" ht="10.9" customHeight="1">
      <c r="B13" s="28"/>
      <c r="I13" s="83"/>
      <c r="L13" s="28"/>
    </row>
    <row r="14" spans="2:46" s="1" customFormat="1" ht="12" customHeight="1">
      <c r="B14" s="28"/>
      <c r="D14" s="23" t="s">
        <v>21</v>
      </c>
      <c r="I14" s="84" t="s">
        <v>22</v>
      </c>
      <c r="J14" s="21" t="s">
        <v>1</v>
      </c>
      <c r="L14" s="28"/>
    </row>
    <row r="15" spans="2:46" s="1" customFormat="1" ht="18" customHeight="1">
      <c r="B15" s="28"/>
      <c r="E15" s="21" t="s">
        <v>23</v>
      </c>
      <c r="I15" s="84" t="s">
        <v>24</v>
      </c>
      <c r="J15" s="21" t="s">
        <v>1</v>
      </c>
      <c r="L15" s="28"/>
    </row>
    <row r="16" spans="2:46" s="1" customFormat="1" ht="6.95" customHeight="1">
      <c r="B16" s="28"/>
      <c r="I16" s="83"/>
      <c r="L16" s="28"/>
    </row>
    <row r="17" spans="2:12" s="1" customFormat="1" ht="12" customHeight="1">
      <c r="B17" s="28"/>
      <c r="D17" s="23" t="s">
        <v>25</v>
      </c>
      <c r="I17" s="84" t="s">
        <v>22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3" t="str">
        <f>'Rekapitulácia stavby'!E14</f>
        <v>Vyplň údaj</v>
      </c>
      <c r="F18" s="202"/>
      <c r="G18" s="202"/>
      <c r="H18" s="202"/>
      <c r="I18" s="84" t="s">
        <v>24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I19" s="83"/>
      <c r="L19" s="28"/>
    </row>
    <row r="20" spans="2:12" s="1" customFormat="1" ht="12" customHeight="1">
      <c r="B20" s="28"/>
      <c r="D20" s="23" t="s">
        <v>27</v>
      </c>
      <c r="I20" s="84" t="s">
        <v>22</v>
      </c>
      <c r="J20" s="21" t="s">
        <v>1</v>
      </c>
      <c r="L20" s="28"/>
    </row>
    <row r="21" spans="2:12" s="1" customFormat="1" ht="18" customHeight="1">
      <c r="B21" s="28"/>
      <c r="E21" s="21" t="s">
        <v>28</v>
      </c>
      <c r="I21" s="84" t="s">
        <v>24</v>
      </c>
      <c r="J21" s="21" t="s">
        <v>1</v>
      </c>
      <c r="L21" s="28"/>
    </row>
    <row r="22" spans="2:12" s="1" customFormat="1" ht="6.95" customHeight="1">
      <c r="B22" s="28"/>
      <c r="I22" s="83"/>
      <c r="L22" s="28"/>
    </row>
    <row r="23" spans="2:12" s="1" customFormat="1" ht="12" customHeight="1">
      <c r="B23" s="28"/>
      <c r="D23" s="23" t="s">
        <v>31</v>
      </c>
      <c r="I23" s="84" t="s">
        <v>22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84" t="s">
        <v>24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I25" s="83"/>
      <c r="L25" s="28"/>
    </row>
    <row r="26" spans="2:12" s="1" customFormat="1" ht="12" customHeight="1">
      <c r="B26" s="28"/>
      <c r="D26" s="23" t="s">
        <v>33</v>
      </c>
      <c r="I26" s="83"/>
      <c r="L26" s="28"/>
    </row>
    <row r="27" spans="2:12" s="7" customFormat="1" ht="16.5" customHeight="1">
      <c r="B27" s="85"/>
      <c r="E27" s="206" t="s">
        <v>1</v>
      </c>
      <c r="F27" s="206"/>
      <c r="G27" s="206"/>
      <c r="H27" s="206"/>
      <c r="I27" s="86"/>
      <c r="L27" s="85"/>
    </row>
    <row r="28" spans="2:12" s="1" customFormat="1" ht="6.95" customHeight="1">
      <c r="B28" s="28"/>
      <c r="I28" s="83"/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87"/>
      <c r="J29" s="49"/>
      <c r="K29" s="49"/>
      <c r="L29" s="28"/>
    </row>
    <row r="30" spans="2:12" s="1" customFormat="1" ht="25.35" customHeight="1">
      <c r="B30" s="28"/>
      <c r="D30" s="88" t="s">
        <v>34</v>
      </c>
      <c r="I30" s="83"/>
      <c r="J30" s="62">
        <f>ROUND(J123, 2)</f>
        <v>0</v>
      </c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87"/>
      <c r="J31" s="49"/>
      <c r="K31" s="49"/>
      <c r="L31" s="28"/>
    </row>
    <row r="32" spans="2:12" s="1" customFormat="1" ht="14.45" customHeight="1">
      <c r="B32" s="28"/>
      <c r="F32" s="31" t="s">
        <v>36</v>
      </c>
      <c r="I32" s="89" t="s">
        <v>35</v>
      </c>
      <c r="J32" s="31" t="s">
        <v>37</v>
      </c>
      <c r="L32" s="28"/>
    </row>
    <row r="33" spans="2:12" s="1" customFormat="1" ht="14.45" customHeight="1">
      <c r="B33" s="28"/>
      <c r="D33" s="51" t="s">
        <v>38</v>
      </c>
      <c r="E33" s="23" t="s">
        <v>39</v>
      </c>
      <c r="F33" s="90">
        <f>ROUND((SUM(BE123:BE206)),  2)</f>
        <v>0</v>
      </c>
      <c r="I33" s="91">
        <v>0.2</v>
      </c>
      <c r="J33" s="90">
        <f>ROUND(((SUM(BE123:BE206))*I33),  2)</f>
        <v>0</v>
      </c>
      <c r="L33" s="28"/>
    </row>
    <row r="34" spans="2:12" s="1" customFormat="1" ht="14.45" customHeight="1">
      <c r="B34" s="28"/>
      <c r="E34" s="23" t="s">
        <v>40</v>
      </c>
      <c r="F34" s="90">
        <f>ROUND((SUM(BF123:BF206)),  2)</f>
        <v>0</v>
      </c>
      <c r="I34" s="91">
        <v>0.2</v>
      </c>
      <c r="J34" s="90">
        <f>ROUND(((SUM(BF123:BF206))*I34),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0">
        <f>ROUND((SUM(BG123:BG206)),  2)</f>
        <v>0</v>
      </c>
      <c r="I35" s="91">
        <v>0.2</v>
      </c>
      <c r="J35" s="90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0">
        <f>ROUND((SUM(BH123:BH206)),  2)</f>
        <v>0</v>
      </c>
      <c r="I36" s="91">
        <v>0.2</v>
      </c>
      <c r="J36" s="90">
        <f>0</f>
        <v>0</v>
      </c>
      <c r="L36" s="28"/>
    </row>
    <row r="37" spans="2:12" s="1" customFormat="1" ht="14.45" hidden="1" customHeight="1">
      <c r="B37" s="28"/>
      <c r="E37" s="23" t="s">
        <v>43</v>
      </c>
      <c r="F37" s="90">
        <f>ROUND((SUM(BI123:BI206)),  2)</f>
        <v>0</v>
      </c>
      <c r="I37" s="91">
        <v>0</v>
      </c>
      <c r="J37" s="90">
        <f>0</f>
        <v>0</v>
      </c>
      <c r="L37" s="28"/>
    </row>
    <row r="38" spans="2:12" s="1" customFormat="1" ht="6.95" customHeight="1">
      <c r="B38" s="28"/>
      <c r="I38" s="83"/>
      <c r="L38" s="28"/>
    </row>
    <row r="39" spans="2:12" s="1" customFormat="1" ht="25.35" customHeight="1">
      <c r="B39" s="28"/>
      <c r="C39" s="92"/>
      <c r="D39" s="93" t="s">
        <v>44</v>
      </c>
      <c r="E39" s="53"/>
      <c r="F39" s="53"/>
      <c r="G39" s="94" t="s">
        <v>45</v>
      </c>
      <c r="H39" s="95" t="s">
        <v>46</v>
      </c>
      <c r="I39" s="96"/>
      <c r="J39" s="97">
        <f>SUM(J30:J37)</f>
        <v>0</v>
      </c>
      <c r="K39" s="98"/>
      <c r="L39" s="28"/>
    </row>
    <row r="40" spans="2:12" s="1" customFormat="1" ht="14.45" customHeight="1">
      <c r="B40" s="28"/>
      <c r="I40" s="83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9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00" t="s">
        <v>50</v>
      </c>
      <c r="G61" s="39" t="s">
        <v>49</v>
      </c>
      <c r="H61" s="30"/>
      <c r="I61" s="101"/>
      <c r="J61" s="10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9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00" t="s">
        <v>50</v>
      </c>
      <c r="G76" s="39" t="s">
        <v>49</v>
      </c>
      <c r="H76" s="30"/>
      <c r="I76" s="101"/>
      <c r="J76" s="10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03"/>
      <c r="J77" s="41"/>
      <c r="K77" s="41"/>
      <c r="L77" s="28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104"/>
      <c r="J81" s="43"/>
      <c r="K81" s="43"/>
      <c r="L81" s="28"/>
    </row>
    <row r="82" spans="2:47" s="1" customFormat="1" ht="24.95" customHeight="1">
      <c r="B82" s="28"/>
      <c r="C82" s="17" t="s">
        <v>87</v>
      </c>
      <c r="I82" s="83"/>
      <c r="L82" s="28"/>
    </row>
    <row r="83" spans="2:47" s="1" customFormat="1" ht="6.95" customHeight="1">
      <c r="B83" s="28"/>
      <c r="I83" s="83"/>
      <c r="L83" s="28"/>
    </row>
    <row r="84" spans="2:47" s="1" customFormat="1" ht="12" customHeight="1">
      <c r="B84" s="28"/>
      <c r="C84" s="23" t="s">
        <v>14</v>
      </c>
      <c r="I84" s="83"/>
      <c r="L84" s="28"/>
    </row>
    <row r="85" spans="2:47" s="1" customFormat="1" ht="16.5" customHeight="1">
      <c r="B85" s="28"/>
      <c r="E85" s="211" t="str">
        <f>E7</f>
        <v>Chodník pozdĺž cesty I72 Valaská - Piesok</v>
      </c>
      <c r="F85" s="212"/>
      <c r="G85" s="212"/>
      <c r="H85" s="212"/>
      <c r="I85" s="83"/>
      <c r="L85" s="28"/>
    </row>
    <row r="86" spans="2:47" s="1" customFormat="1" ht="12" customHeight="1">
      <c r="B86" s="28"/>
      <c r="C86" s="23" t="s">
        <v>85</v>
      </c>
      <c r="I86" s="83"/>
      <c r="L86" s="28"/>
    </row>
    <row r="87" spans="2:47" s="1" customFormat="1" ht="16.5" customHeight="1">
      <c r="B87" s="28"/>
      <c r="E87" s="183" t="str">
        <f>E9</f>
        <v>SO-02 - SO-02 Verejné osvetlenie</v>
      </c>
      <c r="F87" s="210"/>
      <c r="G87" s="210"/>
      <c r="H87" s="210"/>
      <c r="I87" s="83"/>
      <c r="L87" s="28"/>
    </row>
    <row r="88" spans="2:47" s="1" customFormat="1" ht="6.95" customHeight="1">
      <c r="B88" s="28"/>
      <c r="I88" s="83"/>
      <c r="L88" s="28"/>
    </row>
    <row r="89" spans="2:47" s="1" customFormat="1" ht="12" customHeight="1">
      <c r="B89" s="28"/>
      <c r="C89" s="23" t="s">
        <v>18</v>
      </c>
      <c r="F89" s="21" t="str">
        <f>F12</f>
        <v>Valaská</v>
      </c>
      <c r="I89" s="84" t="s">
        <v>20</v>
      </c>
      <c r="J89" s="48">
        <f>IF(J12="","",J12)</f>
        <v>0</v>
      </c>
      <c r="L89" s="28"/>
    </row>
    <row r="90" spans="2:47" s="1" customFormat="1" ht="6.95" customHeight="1">
      <c r="B90" s="28"/>
      <c r="I90" s="83"/>
      <c r="L90" s="28"/>
    </row>
    <row r="91" spans="2:47" s="1" customFormat="1" ht="15.2" customHeight="1">
      <c r="B91" s="28"/>
      <c r="C91" s="23" t="s">
        <v>21</v>
      </c>
      <c r="F91" s="21" t="str">
        <f>E15</f>
        <v>Obec Valaská</v>
      </c>
      <c r="I91" s="84" t="s">
        <v>27</v>
      </c>
      <c r="J91" s="26" t="str">
        <f>E21</f>
        <v>Kotrle Antonín</v>
      </c>
      <c r="L91" s="28"/>
    </row>
    <row r="92" spans="2:47" s="1" customFormat="1" ht="15.2" customHeight="1">
      <c r="B92" s="28"/>
      <c r="C92" s="23" t="s">
        <v>25</v>
      </c>
      <c r="F92" s="21" t="str">
        <f>IF(E18="","",E18)</f>
        <v>Vyplň údaj</v>
      </c>
      <c r="I92" s="84" t="s">
        <v>31</v>
      </c>
      <c r="J92" s="26" t="str">
        <f>E24</f>
        <v xml:space="preserve"> </v>
      </c>
      <c r="L92" s="28"/>
    </row>
    <row r="93" spans="2:47" s="1" customFormat="1" ht="10.35" customHeight="1">
      <c r="B93" s="28"/>
      <c r="I93" s="83"/>
      <c r="L93" s="28"/>
    </row>
    <row r="94" spans="2:47" s="1" customFormat="1" ht="29.25" customHeight="1">
      <c r="B94" s="28"/>
      <c r="C94" s="105" t="s">
        <v>88</v>
      </c>
      <c r="D94" s="92"/>
      <c r="E94" s="92"/>
      <c r="F94" s="92"/>
      <c r="G94" s="92"/>
      <c r="H94" s="92"/>
      <c r="I94" s="106"/>
      <c r="J94" s="107" t="s">
        <v>89</v>
      </c>
      <c r="K94" s="92"/>
      <c r="L94" s="28"/>
    </row>
    <row r="95" spans="2:47" s="1" customFormat="1" ht="10.35" customHeight="1">
      <c r="B95" s="28"/>
      <c r="I95" s="83"/>
      <c r="L95" s="28"/>
    </row>
    <row r="96" spans="2:47" s="1" customFormat="1" ht="22.9" customHeight="1">
      <c r="B96" s="28"/>
      <c r="C96" s="108" t="s">
        <v>90</v>
      </c>
      <c r="I96" s="83"/>
      <c r="J96" s="62">
        <f>J123</f>
        <v>0</v>
      </c>
      <c r="L96" s="28"/>
      <c r="AU96" s="13" t="s">
        <v>91</v>
      </c>
    </row>
    <row r="97" spans="2:12" s="8" customFormat="1" ht="24.95" customHeight="1">
      <c r="B97" s="109"/>
      <c r="D97" s="110" t="s">
        <v>92</v>
      </c>
      <c r="E97" s="111"/>
      <c r="F97" s="111"/>
      <c r="G97" s="111"/>
      <c r="H97" s="111"/>
      <c r="I97" s="112"/>
      <c r="J97" s="113">
        <f>J124</f>
        <v>0</v>
      </c>
      <c r="L97" s="109"/>
    </row>
    <row r="98" spans="2:12" s="9" customFormat="1" ht="19.899999999999999" customHeight="1">
      <c r="B98" s="114"/>
      <c r="D98" s="115" t="s">
        <v>93</v>
      </c>
      <c r="E98" s="116"/>
      <c r="F98" s="116"/>
      <c r="G98" s="116"/>
      <c r="H98" s="116"/>
      <c r="I98" s="117"/>
      <c r="J98" s="118">
        <f>J125</f>
        <v>0</v>
      </c>
      <c r="L98" s="114"/>
    </row>
    <row r="99" spans="2:12" s="8" customFormat="1" ht="24.95" customHeight="1">
      <c r="B99" s="109"/>
      <c r="D99" s="110" t="s">
        <v>94</v>
      </c>
      <c r="E99" s="111"/>
      <c r="F99" s="111"/>
      <c r="G99" s="111"/>
      <c r="H99" s="111"/>
      <c r="I99" s="112"/>
      <c r="J99" s="113">
        <f>J128</f>
        <v>0</v>
      </c>
      <c r="L99" s="109"/>
    </row>
    <row r="100" spans="2:12" s="9" customFormat="1" ht="19.899999999999999" customHeight="1">
      <c r="B100" s="114"/>
      <c r="D100" s="115" t="s">
        <v>95</v>
      </c>
      <c r="E100" s="116"/>
      <c r="F100" s="116"/>
      <c r="G100" s="116"/>
      <c r="H100" s="116"/>
      <c r="I100" s="117"/>
      <c r="J100" s="118">
        <f>J129</f>
        <v>0</v>
      </c>
      <c r="L100" s="114"/>
    </row>
    <row r="101" spans="2:12" s="9" customFormat="1" ht="19.899999999999999" customHeight="1">
      <c r="B101" s="114"/>
      <c r="D101" s="115" t="s">
        <v>96</v>
      </c>
      <c r="E101" s="116"/>
      <c r="F101" s="116"/>
      <c r="G101" s="116"/>
      <c r="H101" s="116"/>
      <c r="I101" s="117"/>
      <c r="J101" s="118">
        <f>J185</f>
        <v>0</v>
      </c>
      <c r="L101" s="114"/>
    </row>
    <row r="102" spans="2:12" s="9" customFormat="1" ht="19.899999999999999" customHeight="1">
      <c r="B102" s="114"/>
      <c r="D102" s="115" t="s">
        <v>97</v>
      </c>
      <c r="E102" s="116"/>
      <c r="F102" s="116"/>
      <c r="G102" s="116"/>
      <c r="H102" s="116"/>
      <c r="I102" s="117"/>
      <c r="J102" s="118">
        <f>J197</f>
        <v>0</v>
      </c>
      <c r="L102" s="114"/>
    </row>
    <row r="103" spans="2:12" s="8" customFormat="1" ht="24.95" customHeight="1">
      <c r="B103" s="109"/>
      <c r="D103" s="110" t="s">
        <v>98</v>
      </c>
      <c r="E103" s="111"/>
      <c r="F103" s="111"/>
      <c r="G103" s="111"/>
      <c r="H103" s="111"/>
      <c r="I103" s="112"/>
      <c r="J103" s="113">
        <f>J204</f>
        <v>0</v>
      </c>
      <c r="L103" s="109"/>
    </row>
    <row r="104" spans="2:12" s="1" customFormat="1" ht="21.75" customHeight="1">
      <c r="B104" s="28"/>
      <c r="I104" s="83"/>
      <c r="L104" s="28"/>
    </row>
    <row r="105" spans="2:12" s="1" customFormat="1" ht="6.95" customHeight="1">
      <c r="B105" s="40"/>
      <c r="C105" s="41"/>
      <c r="D105" s="41"/>
      <c r="E105" s="41"/>
      <c r="F105" s="41"/>
      <c r="G105" s="41"/>
      <c r="H105" s="41"/>
      <c r="I105" s="103"/>
      <c r="J105" s="41"/>
      <c r="K105" s="41"/>
      <c r="L105" s="28"/>
    </row>
    <row r="109" spans="2:12" s="1" customFormat="1" ht="6.95" customHeight="1">
      <c r="B109" s="42"/>
      <c r="C109" s="43"/>
      <c r="D109" s="43"/>
      <c r="E109" s="43"/>
      <c r="F109" s="43"/>
      <c r="G109" s="43"/>
      <c r="H109" s="43"/>
      <c r="I109" s="104"/>
      <c r="J109" s="43"/>
      <c r="K109" s="43"/>
      <c r="L109" s="28"/>
    </row>
    <row r="110" spans="2:12" s="1" customFormat="1" ht="24.95" customHeight="1">
      <c r="B110" s="28"/>
      <c r="C110" s="17" t="s">
        <v>99</v>
      </c>
      <c r="I110" s="83"/>
      <c r="L110" s="28"/>
    </row>
    <row r="111" spans="2:12" s="1" customFormat="1" ht="6.95" customHeight="1">
      <c r="B111" s="28"/>
      <c r="I111" s="83"/>
      <c r="L111" s="28"/>
    </row>
    <row r="112" spans="2:12" s="1" customFormat="1" ht="12" customHeight="1">
      <c r="B112" s="28"/>
      <c r="C112" s="23" t="s">
        <v>14</v>
      </c>
      <c r="I112" s="83"/>
      <c r="L112" s="28"/>
    </row>
    <row r="113" spans="2:65" s="1" customFormat="1" ht="16.5" customHeight="1">
      <c r="B113" s="28"/>
      <c r="E113" s="211" t="str">
        <f>E7</f>
        <v>Chodník pozdĺž cesty I72 Valaská - Piesok</v>
      </c>
      <c r="F113" s="212"/>
      <c r="G113" s="212"/>
      <c r="H113" s="212"/>
      <c r="I113" s="83"/>
      <c r="L113" s="28"/>
    </row>
    <row r="114" spans="2:65" s="1" customFormat="1" ht="12" customHeight="1">
      <c r="B114" s="28"/>
      <c r="C114" s="23" t="s">
        <v>85</v>
      </c>
      <c r="I114" s="83"/>
      <c r="L114" s="28"/>
    </row>
    <row r="115" spans="2:65" s="1" customFormat="1" ht="16.5" customHeight="1">
      <c r="B115" s="28"/>
      <c r="E115" s="183" t="str">
        <f>E9</f>
        <v>SO-02 - SO-02 Verejné osvetlenie</v>
      </c>
      <c r="F115" s="210"/>
      <c r="G115" s="210"/>
      <c r="H115" s="210"/>
      <c r="I115" s="83"/>
      <c r="L115" s="28"/>
    </row>
    <row r="116" spans="2:65" s="1" customFormat="1" ht="6.95" customHeight="1">
      <c r="B116" s="28"/>
      <c r="I116" s="83"/>
      <c r="L116" s="28"/>
    </row>
    <row r="117" spans="2:65" s="1" customFormat="1" ht="12" customHeight="1">
      <c r="B117" s="28"/>
      <c r="C117" s="23" t="s">
        <v>18</v>
      </c>
      <c r="F117" s="21" t="str">
        <f>F12</f>
        <v>Valaská</v>
      </c>
      <c r="I117" s="84" t="s">
        <v>20</v>
      </c>
      <c r="J117" s="48">
        <f>IF(J12="","",J12)</f>
        <v>0</v>
      </c>
      <c r="L117" s="28"/>
    </row>
    <row r="118" spans="2:65" s="1" customFormat="1" ht="6.95" customHeight="1">
      <c r="B118" s="28"/>
      <c r="I118" s="83"/>
      <c r="L118" s="28"/>
    </row>
    <row r="119" spans="2:65" s="1" customFormat="1" ht="15.2" customHeight="1">
      <c r="B119" s="28"/>
      <c r="C119" s="23" t="s">
        <v>21</v>
      </c>
      <c r="F119" s="21" t="str">
        <f>E15</f>
        <v>Obec Valaská</v>
      </c>
      <c r="I119" s="84" t="s">
        <v>27</v>
      </c>
      <c r="J119" s="26" t="str">
        <f>E21</f>
        <v>Kotrle Antonín</v>
      </c>
      <c r="L119" s="28"/>
    </row>
    <row r="120" spans="2:65" s="1" customFormat="1" ht="15.2" customHeight="1">
      <c r="B120" s="28"/>
      <c r="C120" s="23" t="s">
        <v>25</v>
      </c>
      <c r="F120" s="21" t="str">
        <f>IF(E18="","",E18)</f>
        <v>Vyplň údaj</v>
      </c>
      <c r="I120" s="84" t="s">
        <v>31</v>
      </c>
      <c r="J120" s="26" t="str">
        <f>E24</f>
        <v xml:space="preserve"> </v>
      </c>
      <c r="L120" s="28"/>
    </row>
    <row r="121" spans="2:65" s="1" customFormat="1" ht="10.35" customHeight="1">
      <c r="B121" s="28"/>
      <c r="I121" s="83"/>
      <c r="L121" s="28"/>
    </row>
    <row r="122" spans="2:65" s="10" customFormat="1" ht="29.25" customHeight="1">
      <c r="B122" s="119"/>
      <c r="C122" s="120" t="s">
        <v>100</v>
      </c>
      <c r="D122" s="121" t="s">
        <v>59</v>
      </c>
      <c r="E122" s="121" t="s">
        <v>55</v>
      </c>
      <c r="F122" s="121" t="s">
        <v>56</v>
      </c>
      <c r="G122" s="121" t="s">
        <v>101</v>
      </c>
      <c r="H122" s="121" t="s">
        <v>102</v>
      </c>
      <c r="I122" s="122" t="s">
        <v>103</v>
      </c>
      <c r="J122" s="123" t="s">
        <v>89</v>
      </c>
      <c r="K122" s="124" t="s">
        <v>104</v>
      </c>
      <c r="L122" s="119"/>
      <c r="M122" s="55" t="s">
        <v>1</v>
      </c>
      <c r="N122" s="56" t="s">
        <v>38</v>
      </c>
      <c r="O122" s="56" t="s">
        <v>105</v>
      </c>
      <c r="P122" s="56" t="s">
        <v>106</v>
      </c>
      <c r="Q122" s="56" t="s">
        <v>107</v>
      </c>
      <c r="R122" s="56" t="s">
        <v>108</v>
      </c>
      <c r="S122" s="56" t="s">
        <v>109</v>
      </c>
      <c r="T122" s="57" t="s">
        <v>110</v>
      </c>
    </row>
    <row r="123" spans="2:65" s="1" customFormat="1" ht="22.9" customHeight="1">
      <c r="B123" s="28"/>
      <c r="C123" s="60" t="s">
        <v>90</v>
      </c>
      <c r="I123" s="83"/>
      <c r="J123" s="125">
        <f>BK123</f>
        <v>0</v>
      </c>
      <c r="L123" s="28"/>
      <c r="M123" s="58"/>
      <c r="N123" s="49"/>
      <c r="O123" s="49"/>
      <c r="P123" s="126">
        <f>P124+P128+P204</f>
        <v>0</v>
      </c>
      <c r="Q123" s="49"/>
      <c r="R123" s="126">
        <f>R124+R128+R204</f>
        <v>12.3858102</v>
      </c>
      <c r="S123" s="49"/>
      <c r="T123" s="127">
        <f>T124+T128+T204</f>
        <v>0</v>
      </c>
      <c r="AT123" s="13" t="s">
        <v>73</v>
      </c>
      <c r="AU123" s="13" t="s">
        <v>91</v>
      </c>
      <c r="BK123" s="128">
        <f>BK124+BK128+BK204</f>
        <v>0</v>
      </c>
    </row>
    <row r="124" spans="2:65" s="11" customFormat="1" ht="25.9" customHeight="1">
      <c r="B124" s="129"/>
      <c r="D124" s="130" t="s">
        <v>73</v>
      </c>
      <c r="E124" s="131" t="s">
        <v>111</v>
      </c>
      <c r="F124" s="131" t="s">
        <v>112</v>
      </c>
      <c r="I124" s="132"/>
      <c r="J124" s="133">
        <f>BK124</f>
        <v>0</v>
      </c>
      <c r="L124" s="129"/>
      <c r="M124" s="134"/>
      <c r="P124" s="135">
        <f>P125</f>
        <v>0</v>
      </c>
      <c r="R124" s="135">
        <f>R125</f>
        <v>3.6210162000000001</v>
      </c>
      <c r="T124" s="136">
        <f>T125</f>
        <v>0</v>
      </c>
      <c r="AR124" s="130" t="s">
        <v>82</v>
      </c>
      <c r="AT124" s="137" t="s">
        <v>73</v>
      </c>
      <c r="AU124" s="137" t="s">
        <v>74</v>
      </c>
      <c r="AY124" s="130" t="s">
        <v>113</v>
      </c>
      <c r="BK124" s="138">
        <f>BK125</f>
        <v>0</v>
      </c>
    </row>
    <row r="125" spans="2:65" s="11" customFormat="1" ht="22.9" customHeight="1">
      <c r="B125" s="129"/>
      <c r="D125" s="130" t="s">
        <v>73</v>
      </c>
      <c r="E125" s="139" t="s">
        <v>114</v>
      </c>
      <c r="F125" s="139" t="s">
        <v>115</v>
      </c>
      <c r="I125" s="132"/>
      <c r="J125" s="140">
        <f>BK125</f>
        <v>0</v>
      </c>
      <c r="L125" s="129"/>
      <c r="M125" s="134"/>
      <c r="P125" s="135">
        <f>SUM(P126:P127)</f>
        <v>0</v>
      </c>
      <c r="R125" s="135">
        <f>SUM(R126:R127)</f>
        <v>3.6210162000000001</v>
      </c>
      <c r="T125" s="136">
        <f>SUM(T126:T127)</f>
        <v>0</v>
      </c>
      <c r="AR125" s="130" t="s">
        <v>82</v>
      </c>
      <c r="AT125" s="137" t="s">
        <v>73</v>
      </c>
      <c r="AU125" s="137" t="s">
        <v>82</v>
      </c>
      <c r="AY125" s="130" t="s">
        <v>113</v>
      </c>
      <c r="BK125" s="138">
        <f>SUM(BK126:BK127)</f>
        <v>0</v>
      </c>
    </row>
    <row r="126" spans="2:65" s="1" customFormat="1" ht="16.5" customHeight="1">
      <c r="B126" s="141"/>
      <c r="C126" s="142" t="s">
        <v>116</v>
      </c>
      <c r="D126" s="142" t="s">
        <v>117</v>
      </c>
      <c r="E126" s="143" t="s">
        <v>118</v>
      </c>
      <c r="F126" s="144" t="s">
        <v>119</v>
      </c>
      <c r="G126" s="145" t="s">
        <v>120</v>
      </c>
      <c r="H126" s="146">
        <v>1.55</v>
      </c>
      <c r="I126" s="147"/>
      <c r="J126" s="146">
        <f>ROUND(I126*H126,3)</f>
        <v>0</v>
      </c>
      <c r="K126" s="148"/>
      <c r="L126" s="28"/>
      <c r="M126" s="149" t="s">
        <v>1</v>
      </c>
      <c r="N126" s="150" t="s">
        <v>40</v>
      </c>
      <c r="P126" s="151">
        <f>O126*H126</f>
        <v>0</v>
      </c>
      <c r="Q126" s="151">
        <v>0.1203</v>
      </c>
      <c r="R126" s="151">
        <f>Q126*H126</f>
        <v>0.18646500000000002</v>
      </c>
      <c r="S126" s="151">
        <v>0</v>
      </c>
      <c r="T126" s="152">
        <f>S126*H126</f>
        <v>0</v>
      </c>
      <c r="AR126" s="153" t="s">
        <v>121</v>
      </c>
      <c r="AT126" s="153" t="s">
        <v>117</v>
      </c>
      <c r="AU126" s="153" t="s">
        <v>114</v>
      </c>
      <c r="AY126" s="13" t="s">
        <v>113</v>
      </c>
      <c r="BE126" s="154">
        <f>IF(N126="základná",J126,0)</f>
        <v>0</v>
      </c>
      <c r="BF126" s="154">
        <f>IF(N126="znížená",J126,0)</f>
        <v>0</v>
      </c>
      <c r="BG126" s="154">
        <f>IF(N126="zákl. prenesená",J126,0)</f>
        <v>0</v>
      </c>
      <c r="BH126" s="154">
        <f>IF(N126="zníž. prenesená",J126,0)</f>
        <v>0</v>
      </c>
      <c r="BI126" s="154">
        <f>IF(N126="nulová",J126,0)</f>
        <v>0</v>
      </c>
      <c r="BJ126" s="13" t="s">
        <v>114</v>
      </c>
      <c r="BK126" s="155">
        <f>ROUND(I126*H126,3)</f>
        <v>0</v>
      </c>
      <c r="BL126" s="13" t="s">
        <v>121</v>
      </c>
      <c r="BM126" s="153" t="s">
        <v>122</v>
      </c>
    </row>
    <row r="127" spans="2:65" s="1" customFormat="1" ht="21.75" customHeight="1">
      <c r="B127" s="141"/>
      <c r="C127" s="156" t="s">
        <v>123</v>
      </c>
      <c r="D127" s="156" t="s">
        <v>124</v>
      </c>
      <c r="E127" s="157" t="s">
        <v>125</v>
      </c>
      <c r="F127" s="158" t="s">
        <v>126</v>
      </c>
      <c r="G127" s="159" t="s">
        <v>120</v>
      </c>
      <c r="H127" s="160">
        <v>1.5660000000000001</v>
      </c>
      <c r="I127" s="161"/>
      <c r="J127" s="160">
        <f>ROUND(I127*H127,3)</f>
        <v>0</v>
      </c>
      <c r="K127" s="162"/>
      <c r="L127" s="163"/>
      <c r="M127" s="164" t="s">
        <v>1</v>
      </c>
      <c r="N127" s="165" t="s">
        <v>40</v>
      </c>
      <c r="P127" s="151">
        <f>O127*H127</f>
        <v>0</v>
      </c>
      <c r="Q127" s="151">
        <v>2.1932</v>
      </c>
      <c r="R127" s="151">
        <f>Q127*H127</f>
        <v>3.4345512</v>
      </c>
      <c r="S127" s="151">
        <v>0</v>
      </c>
      <c r="T127" s="152">
        <f>S127*H127</f>
        <v>0</v>
      </c>
      <c r="AR127" s="153" t="s">
        <v>127</v>
      </c>
      <c r="AT127" s="153" t="s">
        <v>124</v>
      </c>
      <c r="AU127" s="153" t="s">
        <v>114</v>
      </c>
      <c r="AY127" s="13" t="s">
        <v>113</v>
      </c>
      <c r="BE127" s="154">
        <f>IF(N127="základná",J127,0)</f>
        <v>0</v>
      </c>
      <c r="BF127" s="154">
        <f>IF(N127="znížená",J127,0)</f>
        <v>0</v>
      </c>
      <c r="BG127" s="154">
        <f>IF(N127="zákl. prenesená",J127,0)</f>
        <v>0</v>
      </c>
      <c r="BH127" s="154">
        <f>IF(N127="zníž. prenesená",J127,0)</f>
        <v>0</v>
      </c>
      <c r="BI127" s="154">
        <f>IF(N127="nulová",J127,0)</f>
        <v>0</v>
      </c>
      <c r="BJ127" s="13" t="s">
        <v>114</v>
      </c>
      <c r="BK127" s="155">
        <f>ROUND(I127*H127,3)</f>
        <v>0</v>
      </c>
      <c r="BL127" s="13" t="s">
        <v>121</v>
      </c>
      <c r="BM127" s="153" t="s">
        <v>128</v>
      </c>
    </row>
    <row r="128" spans="2:65" s="11" customFormat="1" ht="25.9" customHeight="1">
      <c r="B128" s="129"/>
      <c r="D128" s="130" t="s">
        <v>73</v>
      </c>
      <c r="E128" s="131" t="s">
        <v>124</v>
      </c>
      <c r="F128" s="131" t="s">
        <v>129</v>
      </c>
      <c r="I128" s="132"/>
      <c r="J128" s="133">
        <f>BK128</f>
        <v>0</v>
      </c>
      <c r="L128" s="129"/>
      <c r="M128" s="134"/>
      <c r="P128" s="135">
        <f>P129+P185+P197</f>
        <v>0</v>
      </c>
      <c r="R128" s="135">
        <f>R129+R185+R197</f>
        <v>8.7647940000000002</v>
      </c>
      <c r="T128" s="136">
        <f>T129+T185+T197</f>
        <v>0</v>
      </c>
      <c r="AR128" s="130" t="s">
        <v>130</v>
      </c>
      <c r="AT128" s="137" t="s">
        <v>73</v>
      </c>
      <c r="AU128" s="137" t="s">
        <v>74</v>
      </c>
      <c r="AY128" s="130" t="s">
        <v>113</v>
      </c>
      <c r="BK128" s="138">
        <f>BK129+BK185+BK197</f>
        <v>0</v>
      </c>
    </row>
    <row r="129" spans="2:65" s="11" customFormat="1" ht="22.9" customHeight="1">
      <c r="B129" s="129"/>
      <c r="D129" s="130" t="s">
        <v>73</v>
      </c>
      <c r="E129" s="139" t="s">
        <v>131</v>
      </c>
      <c r="F129" s="139" t="s">
        <v>132</v>
      </c>
      <c r="I129" s="132"/>
      <c r="J129" s="140">
        <f>BK129</f>
        <v>0</v>
      </c>
      <c r="L129" s="129"/>
      <c r="M129" s="134"/>
      <c r="P129" s="135">
        <f>SUM(P130:P184)</f>
        <v>0</v>
      </c>
      <c r="R129" s="135">
        <f>SUM(R130:R184)</f>
        <v>0.84483399999999997</v>
      </c>
      <c r="T129" s="136">
        <f>SUM(T130:T184)</f>
        <v>0</v>
      </c>
      <c r="AR129" s="130" t="s">
        <v>130</v>
      </c>
      <c r="AT129" s="137" t="s">
        <v>73</v>
      </c>
      <c r="AU129" s="137" t="s">
        <v>82</v>
      </c>
      <c r="AY129" s="130" t="s">
        <v>113</v>
      </c>
      <c r="BK129" s="138">
        <f>SUM(BK130:BK184)</f>
        <v>0</v>
      </c>
    </row>
    <row r="130" spans="2:65" s="1" customFormat="1" ht="21.75" customHeight="1">
      <c r="B130" s="141"/>
      <c r="C130" s="142" t="s">
        <v>82</v>
      </c>
      <c r="D130" s="142" t="s">
        <v>117</v>
      </c>
      <c r="E130" s="143" t="s">
        <v>133</v>
      </c>
      <c r="F130" s="144" t="s">
        <v>134</v>
      </c>
      <c r="G130" s="145" t="s">
        <v>135</v>
      </c>
      <c r="H130" s="146">
        <v>4</v>
      </c>
      <c r="I130" s="147"/>
      <c r="J130" s="146">
        <f t="shared" ref="J130:J161" si="0">ROUND(I130*H130,3)</f>
        <v>0</v>
      </c>
      <c r="K130" s="148"/>
      <c r="L130" s="28"/>
      <c r="M130" s="149" t="s">
        <v>1</v>
      </c>
      <c r="N130" s="150" t="s">
        <v>40</v>
      </c>
      <c r="P130" s="151">
        <f t="shared" ref="P130:P161" si="1">O130*H130</f>
        <v>0</v>
      </c>
      <c r="Q130" s="151">
        <v>0</v>
      </c>
      <c r="R130" s="151">
        <f t="shared" ref="R130:R161" si="2">Q130*H130</f>
        <v>0</v>
      </c>
      <c r="S130" s="151">
        <v>0</v>
      </c>
      <c r="T130" s="152">
        <f t="shared" ref="T130:T161" si="3">S130*H130</f>
        <v>0</v>
      </c>
      <c r="AR130" s="153" t="s">
        <v>136</v>
      </c>
      <c r="AT130" s="153" t="s">
        <v>117</v>
      </c>
      <c r="AU130" s="153" t="s">
        <v>114</v>
      </c>
      <c r="AY130" s="13" t="s">
        <v>113</v>
      </c>
      <c r="BE130" s="154">
        <f t="shared" ref="BE130:BE161" si="4">IF(N130="základná",J130,0)</f>
        <v>0</v>
      </c>
      <c r="BF130" s="154">
        <f t="shared" ref="BF130:BF161" si="5">IF(N130="znížená",J130,0)</f>
        <v>0</v>
      </c>
      <c r="BG130" s="154">
        <f t="shared" ref="BG130:BG161" si="6">IF(N130="zákl. prenesená",J130,0)</f>
        <v>0</v>
      </c>
      <c r="BH130" s="154">
        <f t="shared" ref="BH130:BH161" si="7">IF(N130="zníž. prenesená",J130,0)</f>
        <v>0</v>
      </c>
      <c r="BI130" s="154">
        <f t="shared" ref="BI130:BI161" si="8">IF(N130="nulová",J130,0)</f>
        <v>0</v>
      </c>
      <c r="BJ130" s="13" t="s">
        <v>114</v>
      </c>
      <c r="BK130" s="155">
        <f t="shared" ref="BK130:BK161" si="9">ROUND(I130*H130,3)</f>
        <v>0</v>
      </c>
      <c r="BL130" s="13" t="s">
        <v>136</v>
      </c>
      <c r="BM130" s="153" t="s">
        <v>137</v>
      </c>
    </row>
    <row r="131" spans="2:65" s="1" customFormat="1" ht="21.75" customHeight="1">
      <c r="B131" s="141"/>
      <c r="C131" s="156" t="s">
        <v>114</v>
      </c>
      <c r="D131" s="156" t="s">
        <v>124</v>
      </c>
      <c r="E131" s="157" t="s">
        <v>138</v>
      </c>
      <c r="F131" s="158" t="s">
        <v>139</v>
      </c>
      <c r="G131" s="159" t="s">
        <v>135</v>
      </c>
      <c r="H131" s="160">
        <v>4</v>
      </c>
      <c r="I131" s="161"/>
      <c r="J131" s="160">
        <f t="shared" si="0"/>
        <v>0</v>
      </c>
      <c r="K131" s="162"/>
      <c r="L131" s="163"/>
      <c r="M131" s="164" t="s">
        <v>1</v>
      </c>
      <c r="N131" s="165" t="s">
        <v>40</v>
      </c>
      <c r="P131" s="151">
        <f t="shared" si="1"/>
        <v>0</v>
      </c>
      <c r="Q131" s="151">
        <v>1.6000000000000001E-4</v>
      </c>
      <c r="R131" s="151">
        <f t="shared" si="2"/>
        <v>6.4000000000000005E-4</v>
      </c>
      <c r="S131" s="151">
        <v>0</v>
      </c>
      <c r="T131" s="152">
        <f t="shared" si="3"/>
        <v>0</v>
      </c>
      <c r="AR131" s="153" t="s">
        <v>140</v>
      </c>
      <c r="AT131" s="153" t="s">
        <v>124</v>
      </c>
      <c r="AU131" s="153" t="s">
        <v>114</v>
      </c>
      <c r="AY131" s="13" t="s">
        <v>113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3" t="s">
        <v>114</v>
      </c>
      <c r="BK131" s="155">
        <f t="shared" si="9"/>
        <v>0</v>
      </c>
      <c r="BL131" s="13" t="s">
        <v>140</v>
      </c>
      <c r="BM131" s="153" t="s">
        <v>141</v>
      </c>
    </row>
    <row r="132" spans="2:65" s="1" customFormat="1" ht="21.75" customHeight="1">
      <c r="B132" s="141"/>
      <c r="C132" s="142" t="s">
        <v>130</v>
      </c>
      <c r="D132" s="142" t="s">
        <v>117</v>
      </c>
      <c r="E132" s="143" t="s">
        <v>142</v>
      </c>
      <c r="F132" s="144" t="s">
        <v>143</v>
      </c>
      <c r="G132" s="145" t="s">
        <v>135</v>
      </c>
      <c r="H132" s="146">
        <v>4</v>
      </c>
      <c r="I132" s="147"/>
      <c r="J132" s="146">
        <f t="shared" si="0"/>
        <v>0</v>
      </c>
      <c r="K132" s="148"/>
      <c r="L132" s="28"/>
      <c r="M132" s="149" t="s">
        <v>1</v>
      </c>
      <c r="N132" s="150" t="s">
        <v>40</v>
      </c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AR132" s="153" t="s">
        <v>136</v>
      </c>
      <c r="AT132" s="153" t="s">
        <v>117</v>
      </c>
      <c r="AU132" s="153" t="s">
        <v>114</v>
      </c>
      <c r="AY132" s="13" t="s">
        <v>113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3" t="s">
        <v>114</v>
      </c>
      <c r="BK132" s="155">
        <f t="shared" si="9"/>
        <v>0</v>
      </c>
      <c r="BL132" s="13" t="s">
        <v>136</v>
      </c>
      <c r="BM132" s="153" t="s">
        <v>144</v>
      </c>
    </row>
    <row r="133" spans="2:65" s="1" customFormat="1" ht="21.75" customHeight="1">
      <c r="B133" s="141"/>
      <c r="C133" s="156" t="s">
        <v>121</v>
      </c>
      <c r="D133" s="156" t="s">
        <v>124</v>
      </c>
      <c r="E133" s="157" t="s">
        <v>145</v>
      </c>
      <c r="F133" s="158" t="s">
        <v>146</v>
      </c>
      <c r="G133" s="159" t="s">
        <v>135</v>
      </c>
      <c r="H133" s="160">
        <v>4</v>
      </c>
      <c r="I133" s="161"/>
      <c r="J133" s="160">
        <f t="shared" si="0"/>
        <v>0</v>
      </c>
      <c r="K133" s="162"/>
      <c r="L133" s="163"/>
      <c r="M133" s="164" t="s">
        <v>1</v>
      </c>
      <c r="N133" s="165" t="s">
        <v>40</v>
      </c>
      <c r="P133" s="151">
        <f t="shared" si="1"/>
        <v>0</v>
      </c>
      <c r="Q133" s="151">
        <v>7.0099999999999997E-3</v>
      </c>
      <c r="R133" s="151">
        <f t="shared" si="2"/>
        <v>2.8039999999999999E-2</v>
      </c>
      <c r="S133" s="151">
        <v>0</v>
      </c>
      <c r="T133" s="152">
        <f t="shared" si="3"/>
        <v>0</v>
      </c>
      <c r="AR133" s="153" t="s">
        <v>140</v>
      </c>
      <c r="AT133" s="153" t="s">
        <v>124</v>
      </c>
      <c r="AU133" s="153" t="s">
        <v>114</v>
      </c>
      <c r="AY133" s="13" t="s">
        <v>113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3" t="s">
        <v>114</v>
      </c>
      <c r="BK133" s="155">
        <f t="shared" si="9"/>
        <v>0</v>
      </c>
      <c r="BL133" s="13" t="s">
        <v>140</v>
      </c>
      <c r="BM133" s="153" t="s">
        <v>147</v>
      </c>
    </row>
    <row r="134" spans="2:65" s="1" customFormat="1" ht="16.5" customHeight="1">
      <c r="B134" s="141"/>
      <c r="C134" s="156" t="s">
        <v>148</v>
      </c>
      <c r="D134" s="156" t="s">
        <v>124</v>
      </c>
      <c r="E134" s="157" t="s">
        <v>149</v>
      </c>
      <c r="F134" s="158" t="s">
        <v>150</v>
      </c>
      <c r="G134" s="159" t="s">
        <v>151</v>
      </c>
      <c r="H134" s="160">
        <v>0.16800000000000001</v>
      </c>
      <c r="I134" s="161"/>
      <c r="J134" s="160">
        <f t="shared" si="0"/>
        <v>0</v>
      </c>
      <c r="K134" s="162"/>
      <c r="L134" s="163"/>
      <c r="M134" s="164" t="s">
        <v>1</v>
      </c>
      <c r="N134" s="165" t="s">
        <v>40</v>
      </c>
      <c r="P134" s="151">
        <f t="shared" si="1"/>
        <v>0</v>
      </c>
      <c r="Q134" s="151">
        <v>1E-3</v>
      </c>
      <c r="R134" s="151">
        <f t="shared" si="2"/>
        <v>1.6800000000000002E-4</v>
      </c>
      <c r="S134" s="151">
        <v>0</v>
      </c>
      <c r="T134" s="152">
        <f t="shared" si="3"/>
        <v>0</v>
      </c>
      <c r="AR134" s="153" t="s">
        <v>140</v>
      </c>
      <c r="AT134" s="153" t="s">
        <v>124</v>
      </c>
      <c r="AU134" s="153" t="s">
        <v>114</v>
      </c>
      <c r="AY134" s="13" t="s">
        <v>113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3" t="s">
        <v>114</v>
      </c>
      <c r="BK134" s="155">
        <f t="shared" si="9"/>
        <v>0</v>
      </c>
      <c r="BL134" s="13" t="s">
        <v>140</v>
      </c>
      <c r="BM134" s="153" t="s">
        <v>152</v>
      </c>
    </row>
    <row r="135" spans="2:65" s="1" customFormat="1" ht="21.75" customHeight="1">
      <c r="B135" s="141"/>
      <c r="C135" s="156" t="s">
        <v>153</v>
      </c>
      <c r="D135" s="156" t="s">
        <v>124</v>
      </c>
      <c r="E135" s="157" t="s">
        <v>154</v>
      </c>
      <c r="F135" s="158" t="s">
        <v>155</v>
      </c>
      <c r="G135" s="159" t="s">
        <v>151</v>
      </c>
      <c r="H135" s="160">
        <v>5.6000000000000001E-2</v>
      </c>
      <c r="I135" s="161"/>
      <c r="J135" s="160">
        <f t="shared" si="0"/>
        <v>0</v>
      </c>
      <c r="K135" s="162"/>
      <c r="L135" s="163"/>
      <c r="M135" s="164" t="s">
        <v>1</v>
      </c>
      <c r="N135" s="165" t="s">
        <v>40</v>
      </c>
      <c r="P135" s="151">
        <f t="shared" si="1"/>
        <v>0</v>
      </c>
      <c r="Q135" s="151">
        <v>1E-3</v>
      </c>
      <c r="R135" s="151">
        <f t="shared" si="2"/>
        <v>5.5999999999999999E-5</v>
      </c>
      <c r="S135" s="151">
        <v>0</v>
      </c>
      <c r="T135" s="152">
        <f t="shared" si="3"/>
        <v>0</v>
      </c>
      <c r="AR135" s="153" t="s">
        <v>140</v>
      </c>
      <c r="AT135" s="153" t="s">
        <v>124</v>
      </c>
      <c r="AU135" s="153" t="s">
        <v>114</v>
      </c>
      <c r="AY135" s="13" t="s">
        <v>113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3" t="s">
        <v>114</v>
      </c>
      <c r="BK135" s="155">
        <f t="shared" si="9"/>
        <v>0</v>
      </c>
      <c r="BL135" s="13" t="s">
        <v>140</v>
      </c>
      <c r="BM135" s="153" t="s">
        <v>156</v>
      </c>
    </row>
    <row r="136" spans="2:65" s="1" customFormat="1" ht="16.5" customHeight="1">
      <c r="B136" s="141"/>
      <c r="C136" s="156" t="s">
        <v>157</v>
      </c>
      <c r="D136" s="156" t="s">
        <v>124</v>
      </c>
      <c r="E136" s="157" t="s">
        <v>158</v>
      </c>
      <c r="F136" s="158" t="s">
        <v>159</v>
      </c>
      <c r="G136" s="159" t="s">
        <v>160</v>
      </c>
      <c r="H136" s="160">
        <v>8</v>
      </c>
      <c r="I136" s="161"/>
      <c r="J136" s="160">
        <f t="shared" si="0"/>
        <v>0</v>
      </c>
      <c r="K136" s="162"/>
      <c r="L136" s="163"/>
      <c r="M136" s="164" t="s">
        <v>1</v>
      </c>
      <c r="N136" s="165" t="s">
        <v>40</v>
      </c>
      <c r="P136" s="151">
        <f t="shared" si="1"/>
        <v>0</v>
      </c>
      <c r="Q136" s="151">
        <v>7.2000000000000005E-4</v>
      </c>
      <c r="R136" s="151">
        <f t="shared" si="2"/>
        <v>5.7600000000000004E-3</v>
      </c>
      <c r="S136" s="151">
        <v>0</v>
      </c>
      <c r="T136" s="152">
        <f t="shared" si="3"/>
        <v>0</v>
      </c>
      <c r="AR136" s="153" t="s">
        <v>140</v>
      </c>
      <c r="AT136" s="153" t="s">
        <v>124</v>
      </c>
      <c r="AU136" s="153" t="s">
        <v>114</v>
      </c>
      <c r="AY136" s="13" t="s">
        <v>113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3" t="s">
        <v>114</v>
      </c>
      <c r="BK136" s="155">
        <f t="shared" si="9"/>
        <v>0</v>
      </c>
      <c r="BL136" s="13" t="s">
        <v>140</v>
      </c>
      <c r="BM136" s="153" t="s">
        <v>161</v>
      </c>
    </row>
    <row r="137" spans="2:65" s="1" customFormat="1" ht="16.5" customHeight="1">
      <c r="B137" s="141"/>
      <c r="C137" s="142" t="s">
        <v>127</v>
      </c>
      <c r="D137" s="142" t="s">
        <v>117</v>
      </c>
      <c r="E137" s="143" t="s">
        <v>162</v>
      </c>
      <c r="F137" s="144" t="s">
        <v>163</v>
      </c>
      <c r="G137" s="145" t="s">
        <v>160</v>
      </c>
      <c r="H137" s="146">
        <v>1</v>
      </c>
      <c r="I137" s="147"/>
      <c r="J137" s="146">
        <f t="shared" si="0"/>
        <v>0</v>
      </c>
      <c r="K137" s="148"/>
      <c r="L137" s="28"/>
      <c r="M137" s="149" t="s">
        <v>1</v>
      </c>
      <c r="N137" s="150" t="s">
        <v>40</v>
      </c>
      <c r="P137" s="151">
        <f t="shared" si="1"/>
        <v>0</v>
      </c>
      <c r="Q137" s="151">
        <v>0</v>
      </c>
      <c r="R137" s="151">
        <f t="shared" si="2"/>
        <v>0</v>
      </c>
      <c r="S137" s="151">
        <v>0</v>
      </c>
      <c r="T137" s="152">
        <f t="shared" si="3"/>
        <v>0</v>
      </c>
      <c r="AR137" s="153" t="s">
        <v>136</v>
      </c>
      <c r="AT137" s="153" t="s">
        <v>117</v>
      </c>
      <c r="AU137" s="153" t="s">
        <v>114</v>
      </c>
      <c r="AY137" s="13" t="s">
        <v>113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3" t="s">
        <v>114</v>
      </c>
      <c r="BK137" s="155">
        <f t="shared" si="9"/>
        <v>0</v>
      </c>
      <c r="BL137" s="13" t="s">
        <v>136</v>
      </c>
      <c r="BM137" s="153" t="s">
        <v>164</v>
      </c>
    </row>
    <row r="138" spans="2:65" s="1" customFormat="1" ht="16.5" customHeight="1">
      <c r="B138" s="141"/>
      <c r="C138" s="156" t="s">
        <v>165</v>
      </c>
      <c r="D138" s="156" t="s">
        <v>124</v>
      </c>
      <c r="E138" s="157" t="s">
        <v>166</v>
      </c>
      <c r="F138" s="158" t="s">
        <v>167</v>
      </c>
      <c r="G138" s="159" t="s">
        <v>151</v>
      </c>
      <c r="H138" s="160">
        <v>9</v>
      </c>
      <c r="I138" s="161"/>
      <c r="J138" s="160">
        <f t="shared" si="0"/>
        <v>0</v>
      </c>
      <c r="K138" s="162"/>
      <c r="L138" s="163"/>
      <c r="M138" s="164" t="s">
        <v>1</v>
      </c>
      <c r="N138" s="165" t="s">
        <v>40</v>
      </c>
      <c r="P138" s="151">
        <f t="shared" si="1"/>
        <v>0</v>
      </c>
      <c r="Q138" s="151">
        <v>1E-3</v>
      </c>
      <c r="R138" s="151">
        <f t="shared" si="2"/>
        <v>9.0000000000000011E-3</v>
      </c>
      <c r="S138" s="151">
        <v>0</v>
      </c>
      <c r="T138" s="152">
        <f t="shared" si="3"/>
        <v>0</v>
      </c>
      <c r="AR138" s="153" t="s">
        <v>140</v>
      </c>
      <c r="AT138" s="153" t="s">
        <v>124</v>
      </c>
      <c r="AU138" s="153" t="s">
        <v>114</v>
      </c>
      <c r="AY138" s="13" t="s">
        <v>113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3" t="s">
        <v>114</v>
      </c>
      <c r="BK138" s="155">
        <f t="shared" si="9"/>
        <v>0</v>
      </c>
      <c r="BL138" s="13" t="s">
        <v>140</v>
      </c>
      <c r="BM138" s="153" t="s">
        <v>168</v>
      </c>
    </row>
    <row r="139" spans="2:65" s="1" customFormat="1" ht="16.5" customHeight="1">
      <c r="B139" s="141"/>
      <c r="C139" s="156" t="s">
        <v>169</v>
      </c>
      <c r="D139" s="156" t="s">
        <v>124</v>
      </c>
      <c r="E139" s="157" t="s">
        <v>170</v>
      </c>
      <c r="F139" s="158" t="s">
        <v>171</v>
      </c>
      <c r="G139" s="159" t="s">
        <v>160</v>
      </c>
      <c r="H139" s="160">
        <v>2</v>
      </c>
      <c r="I139" s="161"/>
      <c r="J139" s="160">
        <f t="shared" si="0"/>
        <v>0</v>
      </c>
      <c r="K139" s="162"/>
      <c r="L139" s="163"/>
      <c r="M139" s="164" t="s">
        <v>1</v>
      </c>
      <c r="N139" s="165" t="s">
        <v>40</v>
      </c>
      <c r="P139" s="151">
        <f t="shared" si="1"/>
        <v>0</v>
      </c>
      <c r="Q139" s="151">
        <v>5.0000000000000001E-3</v>
      </c>
      <c r="R139" s="151">
        <f t="shared" si="2"/>
        <v>0.01</v>
      </c>
      <c r="S139" s="151">
        <v>0</v>
      </c>
      <c r="T139" s="152">
        <f t="shared" si="3"/>
        <v>0</v>
      </c>
      <c r="AR139" s="153" t="s">
        <v>140</v>
      </c>
      <c r="AT139" s="153" t="s">
        <v>124</v>
      </c>
      <c r="AU139" s="153" t="s">
        <v>114</v>
      </c>
      <c r="AY139" s="13" t="s">
        <v>113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3" t="s">
        <v>114</v>
      </c>
      <c r="BK139" s="155">
        <f t="shared" si="9"/>
        <v>0</v>
      </c>
      <c r="BL139" s="13" t="s">
        <v>140</v>
      </c>
      <c r="BM139" s="153" t="s">
        <v>172</v>
      </c>
    </row>
    <row r="140" spans="2:65" s="1" customFormat="1" ht="16.5" customHeight="1">
      <c r="B140" s="141"/>
      <c r="C140" s="142" t="s">
        <v>173</v>
      </c>
      <c r="D140" s="142" t="s">
        <v>117</v>
      </c>
      <c r="E140" s="143" t="s">
        <v>174</v>
      </c>
      <c r="F140" s="144" t="s">
        <v>175</v>
      </c>
      <c r="G140" s="145" t="s">
        <v>160</v>
      </c>
      <c r="H140" s="146">
        <v>1</v>
      </c>
      <c r="I140" s="147"/>
      <c r="J140" s="146">
        <f t="shared" si="0"/>
        <v>0</v>
      </c>
      <c r="K140" s="148"/>
      <c r="L140" s="28"/>
      <c r="M140" s="149" t="s">
        <v>1</v>
      </c>
      <c r="N140" s="150" t="s">
        <v>40</v>
      </c>
      <c r="P140" s="151">
        <f t="shared" si="1"/>
        <v>0</v>
      </c>
      <c r="Q140" s="151">
        <v>0</v>
      </c>
      <c r="R140" s="151">
        <f t="shared" si="2"/>
        <v>0</v>
      </c>
      <c r="S140" s="151">
        <v>0</v>
      </c>
      <c r="T140" s="152">
        <f t="shared" si="3"/>
        <v>0</v>
      </c>
      <c r="AR140" s="153" t="s">
        <v>136</v>
      </c>
      <c r="AT140" s="153" t="s">
        <v>117</v>
      </c>
      <c r="AU140" s="153" t="s">
        <v>114</v>
      </c>
      <c r="AY140" s="13" t="s">
        <v>113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3" t="s">
        <v>114</v>
      </c>
      <c r="BK140" s="155">
        <f t="shared" si="9"/>
        <v>0</v>
      </c>
      <c r="BL140" s="13" t="s">
        <v>136</v>
      </c>
      <c r="BM140" s="153" t="s">
        <v>176</v>
      </c>
    </row>
    <row r="141" spans="2:65" s="1" customFormat="1" ht="16.5" customHeight="1">
      <c r="B141" s="141"/>
      <c r="C141" s="156" t="s">
        <v>177</v>
      </c>
      <c r="D141" s="156" t="s">
        <v>124</v>
      </c>
      <c r="E141" s="157" t="s">
        <v>178</v>
      </c>
      <c r="F141" s="158" t="s">
        <v>179</v>
      </c>
      <c r="G141" s="159" t="s">
        <v>160</v>
      </c>
      <c r="H141" s="160">
        <v>1</v>
      </c>
      <c r="I141" s="161"/>
      <c r="J141" s="160">
        <f t="shared" si="0"/>
        <v>0</v>
      </c>
      <c r="K141" s="162"/>
      <c r="L141" s="163"/>
      <c r="M141" s="164" t="s">
        <v>1</v>
      </c>
      <c r="N141" s="165" t="s">
        <v>40</v>
      </c>
      <c r="P141" s="151">
        <f t="shared" si="1"/>
        <v>0</v>
      </c>
      <c r="Q141" s="151">
        <v>2.5999999999999998E-4</v>
      </c>
      <c r="R141" s="151">
        <f t="shared" si="2"/>
        <v>2.5999999999999998E-4</v>
      </c>
      <c r="S141" s="151">
        <v>0</v>
      </c>
      <c r="T141" s="152">
        <f t="shared" si="3"/>
        <v>0</v>
      </c>
      <c r="AR141" s="153" t="s">
        <v>140</v>
      </c>
      <c r="AT141" s="153" t="s">
        <v>124</v>
      </c>
      <c r="AU141" s="153" t="s">
        <v>114</v>
      </c>
      <c r="AY141" s="13" t="s">
        <v>113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3" t="s">
        <v>114</v>
      </c>
      <c r="BK141" s="155">
        <f t="shared" si="9"/>
        <v>0</v>
      </c>
      <c r="BL141" s="13" t="s">
        <v>140</v>
      </c>
      <c r="BM141" s="153" t="s">
        <v>180</v>
      </c>
    </row>
    <row r="142" spans="2:65" s="1" customFormat="1" ht="21.75" customHeight="1">
      <c r="B142" s="141"/>
      <c r="C142" s="142" t="s">
        <v>181</v>
      </c>
      <c r="D142" s="142" t="s">
        <v>117</v>
      </c>
      <c r="E142" s="143" t="s">
        <v>182</v>
      </c>
      <c r="F142" s="144" t="s">
        <v>183</v>
      </c>
      <c r="G142" s="145" t="s">
        <v>160</v>
      </c>
      <c r="H142" s="146">
        <v>12</v>
      </c>
      <c r="I142" s="147"/>
      <c r="J142" s="146">
        <f t="shared" si="0"/>
        <v>0</v>
      </c>
      <c r="K142" s="148"/>
      <c r="L142" s="28"/>
      <c r="M142" s="149" t="s">
        <v>1</v>
      </c>
      <c r="N142" s="150" t="s">
        <v>40</v>
      </c>
      <c r="P142" s="151">
        <f t="shared" si="1"/>
        <v>0</v>
      </c>
      <c r="Q142" s="151">
        <v>0</v>
      </c>
      <c r="R142" s="151">
        <f t="shared" si="2"/>
        <v>0</v>
      </c>
      <c r="S142" s="151">
        <v>0</v>
      </c>
      <c r="T142" s="152">
        <f t="shared" si="3"/>
        <v>0</v>
      </c>
      <c r="AR142" s="153" t="s">
        <v>136</v>
      </c>
      <c r="AT142" s="153" t="s">
        <v>117</v>
      </c>
      <c r="AU142" s="153" t="s">
        <v>114</v>
      </c>
      <c r="AY142" s="13" t="s">
        <v>113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3" t="s">
        <v>114</v>
      </c>
      <c r="BK142" s="155">
        <f t="shared" si="9"/>
        <v>0</v>
      </c>
      <c r="BL142" s="13" t="s">
        <v>136</v>
      </c>
      <c r="BM142" s="153" t="s">
        <v>184</v>
      </c>
    </row>
    <row r="143" spans="2:65" s="1" customFormat="1" ht="16.5" customHeight="1">
      <c r="B143" s="141"/>
      <c r="C143" s="156" t="s">
        <v>185</v>
      </c>
      <c r="D143" s="156" t="s">
        <v>124</v>
      </c>
      <c r="E143" s="157" t="s">
        <v>186</v>
      </c>
      <c r="F143" s="158" t="s">
        <v>187</v>
      </c>
      <c r="G143" s="159" t="s">
        <v>160</v>
      </c>
      <c r="H143" s="160">
        <v>12</v>
      </c>
      <c r="I143" s="161"/>
      <c r="J143" s="160">
        <f t="shared" si="0"/>
        <v>0</v>
      </c>
      <c r="K143" s="162"/>
      <c r="L143" s="163"/>
      <c r="M143" s="164" t="s">
        <v>1</v>
      </c>
      <c r="N143" s="165" t="s">
        <v>40</v>
      </c>
      <c r="P143" s="151">
        <f t="shared" si="1"/>
        <v>0</v>
      </c>
      <c r="Q143" s="151">
        <v>1.4999999999999999E-4</v>
      </c>
      <c r="R143" s="151">
        <f t="shared" si="2"/>
        <v>1.8E-3</v>
      </c>
      <c r="S143" s="151">
        <v>0</v>
      </c>
      <c r="T143" s="152">
        <f t="shared" si="3"/>
        <v>0</v>
      </c>
      <c r="AR143" s="153" t="s">
        <v>140</v>
      </c>
      <c r="AT143" s="153" t="s">
        <v>124</v>
      </c>
      <c r="AU143" s="153" t="s">
        <v>114</v>
      </c>
      <c r="AY143" s="13" t="s">
        <v>113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3" t="s">
        <v>114</v>
      </c>
      <c r="BK143" s="155">
        <f t="shared" si="9"/>
        <v>0</v>
      </c>
      <c r="BL143" s="13" t="s">
        <v>140</v>
      </c>
      <c r="BM143" s="153" t="s">
        <v>188</v>
      </c>
    </row>
    <row r="144" spans="2:65" s="1" customFormat="1" ht="16.5" customHeight="1">
      <c r="B144" s="141"/>
      <c r="C144" s="142" t="s">
        <v>189</v>
      </c>
      <c r="D144" s="142" t="s">
        <v>117</v>
      </c>
      <c r="E144" s="143" t="s">
        <v>190</v>
      </c>
      <c r="F144" s="144" t="s">
        <v>191</v>
      </c>
      <c r="G144" s="145" t="s">
        <v>160</v>
      </c>
      <c r="H144" s="146">
        <v>34</v>
      </c>
      <c r="I144" s="147"/>
      <c r="J144" s="146">
        <f t="shared" si="0"/>
        <v>0</v>
      </c>
      <c r="K144" s="148"/>
      <c r="L144" s="28"/>
      <c r="M144" s="149" t="s">
        <v>1</v>
      </c>
      <c r="N144" s="150" t="s">
        <v>40</v>
      </c>
      <c r="P144" s="151">
        <f t="shared" si="1"/>
        <v>0</v>
      </c>
      <c r="Q144" s="151">
        <v>0</v>
      </c>
      <c r="R144" s="151">
        <f t="shared" si="2"/>
        <v>0</v>
      </c>
      <c r="S144" s="151">
        <v>0</v>
      </c>
      <c r="T144" s="152">
        <f t="shared" si="3"/>
        <v>0</v>
      </c>
      <c r="AR144" s="153" t="s">
        <v>136</v>
      </c>
      <c r="AT144" s="153" t="s">
        <v>117</v>
      </c>
      <c r="AU144" s="153" t="s">
        <v>114</v>
      </c>
      <c r="AY144" s="13" t="s">
        <v>113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3" t="s">
        <v>114</v>
      </c>
      <c r="BK144" s="155">
        <f t="shared" si="9"/>
        <v>0</v>
      </c>
      <c r="BL144" s="13" t="s">
        <v>136</v>
      </c>
      <c r="BM144" s="153" t="s">
        <v>192</v>
      </c>
    </row>
    <row r="145" spans="2:65" s="1" customFormat="1" ht="16.5" customHeight="1">
      <c r="B145" s="141"/>
      <c r="C145" s="156" t="s">
        <v>193</v>
      </c>
      <c r="D145" s="156" t="s">
        <v>124</v>
      </c>
      <c r="E145" s="157" t="s">
        <v>194</v>
      </c>
      <c r="F145" s="158" t="s">
        <v>195</v>
      </c>
      <c r="G145" s="159" t="s">
        <v>160</v>
      </c>
      <c r="H145" s="160">
        <v>34</v>
      </c>
      <c r="I145" s="161"/>
      <c r="J145" s="160">
        <f t="shared" si="0"/>
        <v>0</v>
      </c>
      <c r="K145" s="162"/>
      <c r="L145" s="163"/>
      <c r="M145" s="164" t="s">
        <v>1</v>
      </c>
      <c r="N145" s="165" t="s">
        <v>40</v>
      </c>
      <c r="P145" s="151">
        <f t="shared" si="1"/>
        <v>0</v>
      </c>
      <c r="Q145" s="151">
        <v>1.7000000000000001E-4</v>
      </c>
      <c r="R145" s="151">
        <f t="shared" si="2"/>
        <v>5.7800000000000004E-3</v>
      </c>
      <c r="S145" s="151">
        <v>0</v>
      </c>
      <c r="T145" s="152">
        <f t="shared" si="3"/>
        <v>0</v>
      </c>
      <c r="AR145" s="153" t="s">
        <v>140</v>
      </c>
      <c r="AT145" s="153" t="s">
        <v>124</v>
      </c>
      <c r="AU145" s="153" t="s">
        <v>114</v>
      </c>
      <c r="AY145" s="13" t="s">
        <v>113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3" t="s">
        <v>114</v>
      </c>
      <c r="BK145" s="155">
        <f t="shared" si="9"/>
        <v>0</v>
      </c>
      <c r="BL145" s="13" t="s">
        <v>140</v>
      </c>
      <c r="BM145" s="153" t="s">
        <v>196</v>
      </c>
    </row>
    <row r="146" spans="2:65" s="1" customFormat="1" ht="21.75" customHeight="1">
      <c r="B146" s="141"/>
      <c r="C146" s="142" t="s">
        <v>197</v>
      </c>
      <c r="D146" s="142" t="s">
        <v>117</v>
      </c>
      <c r="E146" s="143" t="s">
        <v>198</v>
      </c>
      <c r="F146" s="144" t="s">
        <v>199</v>
      </c>
      <c r="G146" s="145" t="s">
        <v>160</v>
      </c>
      <c r="H146" s="146">
        <v>5</v>
      </c>
      <c r="I146" s="147"/>
      <c r="J146" s="146">
        <f t="shared" si="0"/>
        <v>0</v>
      </c>
      <c r="K146" s="148"/>
      <c r="L146" s="28"/>
      <c r="M146" s="149" t="s">
        <v>1</v>
      </c>
      <c r="N146" s="150" t="s">
        <v>40</v>
      </c>
      <c r="P146" s="151">
        <f t="shared" si="1"/>
        <v>0</v>
      </c>
      <c r="Q146" s="151">
        <v>0</v>
      </c>
      <c r="R146" s="151">
        <f t="shared" si="2"/>
        <v>0</v>
      </c>
      <c r="S146" s="151">
        <v>0</v>
      </c>
      <c r="T146" s="152">
        <f t="shared" si="3"/>
        <v>0</v>
      </c>
      <c r="AR146" s="153" t="s">
        <v>136</v>
      </c>
      <c r="AT146" s="153" t="s">
        <v>117</v>
      </c>
      <c r="AU146" s="153" t="s">
        <v>114</v>
      </c>
      <c r="AY146" s="13" t="s">
        <v>113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3" t="s">
        <v>114</v>
      </c>
      <c r="BK146" s="155">
        <f t="shared" si="9"/>
        <v>0</v>
      </c>
      <c r="BL146" s="13" t="s">
        <v>136</v>
      </c>
      <c r="BM146" s="153" t="s">
        <v>200</v>
      </c>
    </row>
    <row r="147" spans="2:65" s="1" customFormat="1" ht="16.5" customHeight="1">
      <c r="B147" s="141"/>
      <c r="C147" s="142" t="s">
        <v>201</v>
      </c>
      <c r="D147" s="142" t="s">
        <v>117</v>
      </c>
      <c r="E147" s="143" t="s">
        <v>202</v>
      </c>
      <c r="F147" s="144" t="s">
        <v>203</v>
      </c>
      <c r="G147" s="145" t="s">
        <v>160</v>
      </c>
      <c r="H147" s="146">
        <v>1</v>
      </c>
      <c r="I147" s="147"/>
      <c r="J147" s="146">
        <f t="shared" si="0"/>
        <v>0</v>
      </c>
      <c r="K147" s="148"/>
      <c r="L147" s="28"/>
      <c r="M147" s="149" t="s">
        <v>1</v>
      </c>
      <c r="N147" s="150" t="s">
        <v>40</v>
      </c>
      <c r="P147" s="151">
        <f t="shared" si="1"/>
        <v>0</v>
      </c>
      <c r="Q147" s="151">
        <v>0</v>
      </c>
      <c r="R147" s="151">
        <f t="shared" si="2"/>
        <v>0</v>
      </c>
      <c r="S147" s="151">
        <v>0</v>
      </c>
      <c r="T147" s="152">
        <f t="shared" si="3"/>
        <v>0</v>
      </c>
      <c r="AR147" s="153" t="s">
        <v>136</v>
      </c>
      <c r="AT147" s="153" t="s">
        <v>117</v>
      </c>
      <c r="AU147" s="153" t="s">
        <v>114</v>
      </c>
      <c r="AY147" s="13" t="s">
        <v>113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3" t="s">
        <v>114</v>
      </c>
      <c r="BK147" s="155">
        <f t="shared" si="9"/>
        <v>0</v>
      </c>
      <c r="BL147" s="13" t="s">
        <v>136</v>
      </c>
      <c r="BM147" s="153" t="s">
        <v>204</v>
      </c>
    </row>
    <row r="148" spans="2:65" s="1" customFormat="1" ht="21.75" customHeight="1">
      <c r="B148" s="141"/>
      <c r="C148" s="156" t="s">
        <v>205</v>
      </c>
      <c r="D148" s="156" t="s">
        <v>124</v>
      </c>
      <c r="E148" s="157" t="s">
        <v>206</v>
      </c>
      <c r="F148" s="158" t="s">
        <v>207</v>
      </c>
      <c r="G148" s="159" t="s">
        <v>160</v>
      </c>
      <c r="H148" s="160">
        <v>1</v>
      </c>
      <c r="I148" s="161"/>
      <c r="J148" s="160">
        <f t="shared" si="0"/>
        <v>0</v>
      </c>
      <c r="K148" s="162"/>
      <c r="L148" s="163"/>
      <c r="M148" s="164" t="s">
        <v>1</v>
      </c>
      <c r="N148" s="165" t="s">
        <v>40</v>
      </c>
      <c r="P148" s="151">
        <f t="shared" si="1"/>
        <v>0</v>
      </c>
      <c r="Q148" s="151">
        <v>1.2999999999999999E-4</v>
      </c>
      <c r="R148" s="151">
        <f t="shared" si="2"/>
        <v>1.2999999999999999E-4</v>
      </c>
      <c r="S148" s="151">
        <v>0</v>
      </c>
      <c r="T148" s="152">
        <f t="shared" si="3"/>
        <v>0</v>
      </c>
      <c r="AR148" s="153" t="s">
        <v>140</v>
      </c>
      <c r="AT148" s="153" t="s">
        <v>124</v>
      </c>
      <c r="AU148" s="153" t="s">
        <v>114</v>
      </c>
      <c r="AY148" s="13" t="s">
        <v>113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3" t="s">
        <v>114</v>
      </c>
      <c r="BK148" s="155">
        <f t="shared" si="9"/>
        <v>0</v>
      </c>
      <c r="BL148" s="13" t="s">
        <v>140</v>
      </c>
      <c r="BM148" s="153" t="s">
        <v>208</v>
      </c>
    </row>
    <row r="149" spans="2:65" s="1" customFormat="1" ht="21.75" customHeight="1">
      <c r="B149" s="141"/>
      <c r="C149" s="142" t="s">
        <v>7</v>
      </c>
      <c r="D149" s="142" t="s">
        <v>117</v>
      </c>
      <c r="E149" s="143" t="s">
        <v>209</v>
      </c>
      <c r="F149" s="144" t="s">
        <v>210</v>
      </c>
      <c r="G149" s="145" t="s">
        <v>160</v>
      </c>
      <c r="H149" s="146">
        <v>1</v>
      </c>
      <c r="I149" s="147"/>
      <c r="J149" s="146">
        <f t="shared" si="0"/>
        <v>0</v>
      </c>
      <c r="K149" s="148"/>
      <c r="L149" s="28"/>
      <c r="M149" s="149" t="s">
        <v>1</v>
      </c>
      <c r="N149" s="150" t="s">
        <v>40</v>
      </c>
      <c r="P149" s="151">
        <f t="shared" si="1"/>
        <v>0</v>
      </c>
      <c r="Q149" s="151">
        <v>0</v>
      </c>
      <c r="R149" s="151">
        <f t="shared" si="2"/>
        <v>0</v>
      </c>
      <c r="S149" s="151">
        <v>0</v>
      </c>
      <c r="T149" s="152">
        <f t="shared" si="3"/>
        <v>0</v>
      </c>
      <c r="AR149" s="153" t="s">
        <v>136</v>
      </c>
      <c r="AT149" s="153" t="s">
        <v>117</v>
      </c>
      <c r="AU149" s="153" t="s">
        <v>114</v>
      </c>
      <c r="AY149" s="13" t="s">
        <v>113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3" t="s">
        <v>114</v>
      </c>
      <c r="BK149" s="155">
        <f t="shared" si="9"/>
        <v>0</v>
      </c>
      <c r="BL149" s="13" t="s">
        <v>136</v>
      </c>
      <c r="BM149" s="153" t="s">
        <v>211</v>
      </c>
    </row>
    <row r="150" spans="2:65" s="1" customFormat="1" ht="21.75" customHeight="1">
      <c r="B150" s="141"/>
      <c r="C150" s="156" t="s">
        <v>212</v>
      </c>
      <c r="D150" s="156" t="s">
        <v>124</v>
      </c>
      <c r="E150" s="157" t="s">
        <v>213</v>
      </c>
      <c r="F150" s="158" t="s">
        <v>214</v>
      </c>
      <c r="G150" s="159" t="s">
        <v>160</v>
      </c>
      <c r="H150" s="160">
        <v>1</v>
      </c>
      <c r="I150" s="161"/>
      <c r="J150" s="160">
        <f t="shared" si="0"/>
        <v>0</v>
      </c>
      <c r="K150" s="162"/>
      <c r="L150" s="163"/>
      <c r="M150" s="164" t="s">
        <v>1</v>
      </c>
      <c r="N150" s="165" t="s">
        <v>40</v>
      </c>
      <c r="P150" s="151">
        <f t="shared" si="1"/>
        <v>0</v>
      </c>
      <c r="Q150" s="151">
        <v>5.0000000000000001E-3</v>
      </c>
      <c r="R150" s="151">
        <f t="shared" si="2"/>
        <v>5.0000000000000001E-3</v>
      </c>
      <c r="S150" s="151">
        <v>0</v>
      </c>
      <c r="T150" s="152">
        <f t="shared" si="3"/>
        <v>0</v>
      </c>
      <c r="AR150" s="153" t="s">
        <v>140</v>
      </c>
      <c r="AT150" s="153" t="s">
        <v>124</v>
      </c>
      <c r="AU150" s="153" t="s">
        <v>114</v>
      </c>
      <c r="AY150" s="13" t="s">
        <v>113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3" t="s">
        <v>114</v>
      </c>
      <c r="BK150" s="155">
        <f t="shared" si="9"/>
        <v>0</v>
      </c>
      <c r="BL150" s="13" t="s">
        <v>140</v>
      </c>
      <c r="BM150" s="153" t="s">
        <v>215</v>
      </c>
    </row>
    <row r="151" spans="2:65" s="1" customFormat="1" ht="21.75" customHeight="1">
      <c r="B151" s="141"/>
      <c r="C151" s="142" t="s">
        <v>216</v>
      </c>
      <c r="D151" s="142" t="s">
        <v>117</v>
      </c>
      <c r="E151" s="143" t="s">
        <v>217</v>
      </c>
      <c r="F151" s="144" t="s">
        <v>218</v>
      </c>
      <c r="G151" s="145" t="s">
        <v>160</v>
      </c>
      <c r="H151" s="146">
        <v>24</v>
      </c>
      <c r="I151" s="147"/>
      <c r="J151" s="146">
        <f t="shared" si="0"/>
        <v>0</v>
      </c>
      <c r="K151" s="148"/>
      <c r="L151" s="28"/>
      <c r="M151" s="149" t="s">
        <v>1</v>
      </c>
      <c r="N151" s="150" t="s">
        <v>40</v>
      </c>
      <c r="P151" s="151">
        <f t="shared" si="1"/>
        <v>0</v>
      </c>
      <c r="Q151" s="151">
        <v>0</v>
      </c>
      <c r="R151" s="151">
        <f t="shared" si="2"/>
        <v>0</v>
      </c>
      <c r="S151" s="151">
        <v>0</v>
      </c>
      <c r="T151" s="152">
        <f t="shared" si="3"/>
        <v>0</v>
      </c>
      <c r="AR151" s="153" t="s">
        <v>136</v>
      </c>
      <c r="AT151" s="153" t="s">
        <v>117</v>
      </c>
      <c r="AU151" s="153" t="s">
        <v>114</v>
      </c>
      <c r="AY151" s="13" t="s">
        <v>113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3" t="s">
        <v>114</v>
      </c>
      <c r="BK151" s="155">
        <f t="shared" si="9"/>
        <v>0</v>
      </c>
      <c r="BL151" s="13" t="s">
        <v>136</v>
      </c>
      <c r="BM151" s="153" t="s">
        <v>219</v>
      </c>
    </row>
    <row r="152" spans="2:65" s="1" customFormat="1" ht="33" customHeight="1">
      <c r="B152" s="141"/>
      <c r="C152" s="156" t="s">
        <v>220</v>
      </c>
      <c r="D152" s="156" t="s">
        <v>124</v>
      </c>
      <c r="E152" s="157" t="s">
        <v>221</v>
      </c>
      <c r="F152" s="158" t="s">
        <v>222</v>
      </c>
      <c r="G152" s="159" t="s">
        <v>160</v>
      </c>
      <c r="H152" s="160">
        <v>23</v>
      </c>
      <c r="I152" s="161"/>
      <c r="J152" s="160">
        <f t="shared" si="0"/>
        <v>0</v>
      </c>
      <c r="K152" s="162"/>
      <c r="L152" s="163"/>
      <c r="M152" s="164" t="s">
        <v>1</v>
      </c>
      <c r="N152" s="165" t="s">
        <v>40</v>
      </c>
      <c r="P152" s="151">
        <f t="shared" si="1"/>
        <v>0</v>
      </c>
      <c r="Q152" s="151">
        <v>6.1000000000000004E-3</v>
      </c>
      <c r="R152" s="151">
        <f t="shared" si="2"/>
        <v>0.14030000000000001</v>
      </c>
      <c r="S152" s="151">
        <v>0</v>
      </c>
      <c r="T152" s="152">
        <f t="shared" si="3"/>
        <v>0</v>
      </c>
      <c r="AR152" s="153" t="s">
        <v>140</v>
      </c>
      <c r="AT152" s="153" t="s">
        <v>124</v>
      </c>
      <c r="AU152" s="153" t="s">
        <v>114</v>
      </c>
      <c r="AY152" s="13" t="s">
        <v>113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3" t="s">
        <v>114</v>
      </c>
      <c r="BK152" s="155">
        <f t="shared" si="9"/>
        <v>0</v>
      </c>
      <c r="BL152" s="13" t="s">
        <v>140</v>
      </c>
      <c r="BM152" s="153" t="s">
        <v>223</v>
      </c>
    </row>
    <row r="153" spans="2:65" s="1" customFormat="1" ht="33" customHeight="1">
      <c r="B153" s="141"/>
      <c r="C153" s="156" t="s">
        <v>224</v>
      </c>
      <c r="D153" s="156" t="s">
        <v>124</v>
      </c>
      <c r="E153" s="157" t="s">
        <v>225</v>
      </c>
      <c r="F153" s="158" t="s">
        <v>226</v>
      </c>
      <c r="G153" s="159" t="s">
        <v>160</v>
      </c>
      <c r="H153" s="160">
        <v>1</v>
      </c>
      <c r="I153" s="161"/>
      <c r="J153" s="160">
        <f t="shared" si="0"/>
        <v>0</v>
      </c>
      <c r="K153" s="162"/>
      <c r="L153" s="163"/>
      <c r="M153" s="164" t="s">
        <v>1</v>
      </c>
      <c r="N153" s="165" t="s">
        <v>40</v>
      </c>
      <c r="P153" s="151">
        <f t="shared" si="1"/>
        <v>0</v>
      </c>
      <c r="Q153" s="151">
        <v>6.1000000000000004E-3</v>
      </c>
      <c r="R153" s="151">
        <f t="shared" si="2"/>
        <v>6.1000000000000004E-3</v>
      </c>
      <c r="S153" s="151">
        <v>0</v>
      </c>
      <c r="T153" s="152">
        <f t="shared" si="3"/>
        <v>0</v>
      </c>
      <c r="AR153" s="153" t="s">
        <v>140</v>
      </c>
      <c r="AT153" s="153" t="s">
        <v>124</v>
      </c>
      <c r="AU153" s="153" t="s">
        <v>114</v>
      </c>
      <c r="AY153" s="13" t="s">
        <v>113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3" t="s">
        <v>114</v>
      </c>
      <c r="BK153" s="155">
        <f t="shared" si="9"/>
        <v>0</v>
      </c>
      <c r="BL153" s="13" t="s">
        <v>140</v>
      </c>
      <c r="BM153" s="153" t="s">
        <v>227</v>
      </c>
    </row>
    <row r="154" spans="2:65" s="1" customFormat="1" ht="16.5" customHeight="1">
      <c r="B154" s="141"/>
      <c r="C154" s="142" t="s">
        <v>228</v>
      </c>
      <c r="D154" s="142" t="s">
        <v>117</v>
      </c>
      <c r="E154" s="143" t="s">
        <v>229</v>
      </c>
      <c r="F154" s="144" t="s">
        <v>230</v>
      </c>
      <c r="G154" s="145" t="s">
        <v>160</v>
      </c>
      <c r="H154" s="146">
        <v>10</v>
      </c>
      <c r="I154" s="147"/>
      <c r="J154" s="146">
        <f t="shared" si="0"/>
        <v>0</v>
      </c>
      <c r="K154" s="148"/>
      <c r="L154" s="28"/>
      <c r="M154" s="149" t="s">
        <v>1</v>
      </c>
      <c r="N154" s="150" t="s">
        <v>40</v>
      </c>
      <c r="P154" s="151">
        <f t="shared" si="1"/>
        <v>0</v>
      </c>
      <c r="Q154" s="151">
        <v>0</v>
      </c>
      <c r="R154" s="151">
        <f t="shared" si="2"/>
        <v>0</v>
      </c>
      <c r="S154" s="151">
        <v>0</v>
      </c>
      <c r="T154" s="152">
        <f t="shared" si="3"/>
        <v>0</v>
      </c>
      <c r="AR154" s="153" t="s">
        <v>136</v>
      </c>
      <c r="AT154" s="153" t="s">
        <v>117</v>
      </c>
      <c r="AU154" s="153" t="s">
        <v>114</v>
      </c>
      <c r="AY154" s="13" t="s">
        <v>113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3" t="s">
        <v>114</v>
      </c>
      <c r="BK154" s="155">
        <f t="shared" si="9"/>
        <v>0</v>
      </c>
      <c r="BL154" s="13" t="s">
        <v>136</v>
      </c>
      <c r="BM154" s="153" t="s">
        <v>231</v>
      </c>
    </row>
    <row r="155" spans="2:65" s="1" customFormat="1" ht="21.75" customHeight="1">
      <c r="B155" s="141"/>
      <c r="C155" s="142" t="s">
        <v>232</v>
      </c>
      <c r="D155" s="142" t="s">
        <v>117</v>
      </c>
      <c r="E155" s="143" t="s">
        <v>233</v>
      </c>
      <c r="F155" s="144" t="s">
        <v>234</v>
      </c>
      <c r="G155" s="145" t="s">
        <v>160</v>
      </c>
      <c r="H155" s="146">
        <v>2</v>
      </c>
      <c r="I155" s="147"/>
      <c r="J155" s="146">
        <f t="shared" si="0"/>
        <v>0</v>
      </c>
      <c r="K155" s="148"/>
      <c r="L155" s="28"/>
      <c r="M155" s="149" t="s">
        <v>1</v>
      </c>
      <c r="N155" s="150" t="s">
        <v>40</v>
      </c>
      <c r="P155" s="151">
        <f t="shared" si="1"/>
        <v>0</v>
      </c>
      <c r="Q155" s="151">
        <v>0</v>
      </c>
      <c r="R155" s="151">
        <f t="shared" si="2"/>
        <v>0</v>
      </c>
      <c r="S155" s="151">
        <v>0</v>
      </c>
      <c r="T155" s="152">
        <f t="shared" si="3"/>
        <v>0</v>
      </c>
      <c r="AR155" s="153" t="s">
        <v>136</v>
      </c>
      <c r="AT155" s="153" t="s">
        <v>117</v>
      </c>
      <c r="AU155" s="153" t="s">
        <v>114</v>
      </c>
      <c r="AY155" s="13" t="s">
        <v>113</v>
      </c>
      <c r="BE155" s="154">
        <f t="shared" si="4"/>
        <v>0</v>
      </c>
      <c r="BF155" s="154">
        <f t="shared" si="5"/>
        <v>0</v>
      </c>
      <c r="BG155" s="154">
        <f t="shared" si="6"/>
        <v>0</v>
      </c>
      <c r="BH155" s="154">
        <f t="shared" si="7"/>
        <v>0</v>
      </c>
      <c r="BI155" s="154">
        <f t="shared" si="8"/>
        <v>0</v>
      </c>
      <c r="BJ155" s="13" t="s">
        <v>114</v>
      </c>
      <c r="BK155" s="155">
        <f t="shared" si="9"/>
        <v>0</v>
      </c>
      <c r="BL155" s="13" t="s">
        <v>136</v>
      </c>
      <c r="BM155" s="153" t="s">
        <v>235</v>
      </c>
    </row>
    <row r="156" spans="2:65" s="1" customFormat="1" ht="21.75" customHeight="1">
      <c r="B156" s="141"/>
      <c r="C156" s="156" t="s">
        <v>236</v>
      </c>
      <c r="D156" s="156" t="s">
        <v>124</v>
      </c>
      <c r="E156" s="157" t="s">
        <v>237</v>
      </c>
      <c r="F156" s="158" t="s">
        <v>238</v>
      </c>
      <c r="G156" s="159" t="s">
        <v>160</v>
      </c>
      <c r="H156" s="160">
        <v>1</v>
      </c>
      <c r="I156" s="161"/>
      <c r="J156" s="160">
        <f t="shared" si="0"/>
        <v>0</v>
      </c>
      <c r="K156" s="162"/>
      <c r="L156" s="163"/>
      <c r="M156" s="164" t="s">
        <v>1</v>
      </c>
      <c r="N156" s="165" t="s">
        <v>40</v>
      </c>
      <c r="P156" s="151">
        <f t="shared" si="1"/>
        <v>0</v>
      </c>
      <c r="Q156" s="151">
        <v>5.2470000000000003E-2</v>
      </c>
      <c r="R156" s="151">
        <f t="shared" si="2"/>
        <v>5.2470000000000003E-2</v>
      </c>
      <c r="S156" s="151">
        <v>0</v>
      </c>
      <c r="T156" s="152">
        <f t="shared" si="3"/>
        <v>0</v>
      </c>
      <c r="AR156" s="153" t="s">
        <v>140</v>
      </c>
      <c r="AT156" s="153" t="s">
        <v>124</v>
      </c>
      <c r="AU156" s="153" t="s">
        <v>114</v>
      </c>
      <c r="AY156" s="13" t="s">
        <v>113</v>
      </c>
      <c r="BE156" s="154">
        <f t="shared" si="4"/>
        <v>0</v>
      </c>
      <c r="BF156" s="154">
        <f t="shared" si="5"/>
        <v>0</v>
      </c>
      <c r="BG156" s="154">
        <f t="shared" si="6"/>
        <v>0</v>
      </c>
      <c r="BH156" s="154">
        <f t="shared" si="7"/>
        <v>0</v>
      </c>
      <c r="BI156" s="154">
        <f t="shared" si="8"/>
        <v>0</v>
      </c>
      <c r="BJ156" s="13" t="s">
        <v>114</v>
      </c>
      <c r="BK156" s="155">
        <f t="shared" si="9"/>
        <v>0</v>
      </c>
      <c r="BL156" s="13" t="s">
        <v>140</v>
      </c>
      <c r="BM156" s="153" t="s">
        <v>239</v>
      </c>
    </row>
    <row r="157" spans="2:65" s="1" customFormat="1" ht="33" customHeight="1">
      <c r="B157" s="141"/>
      <c r="C157" s="156" t="s">
        <v>240</v>
      </c>
      <c r="D157" s="156" t="s">
        <v>124</v>
      </c>
      <c r="E157" s="157" t="s">
        <v>241</v>
      </c>
      <c r="F157" s="158" t="s">
        <v>242</v>
      </c>
      <c r="G157" s="159" t="s">
        <v>160</v>
      </c>
      <c r="H157" s="160">
        <v>1</v>
      </c>
      <c r="I157" s="161"/>
      <c r="J157" s="160">
        <f t="shared" si="0"/>
        <v>0</v>
      </c>
      <c r="K157" s="162"/>
      <c r="L157" s="163"/>
      <c r="M157" s="164" t="s">
        <v>1</v>
      </c>
      <c r="N157" s="165" t="s">
        <v>40</v>
      </c>
      <c r="P157" s="151">
        <f t="shared" si="1"/>
        <v>0</v>
      </c>
      <c r="Q157" s="151">
        <v>0.04</v>
      </c>
      <c r="R157" s="151">
        <f t="shared" si="2"/>
        <v>0.04</v>
      </c>
      <c r="S157" s="151">
        <v>0</v>
      </c>
      <c r="T157" s="152">
        <f t="shared" si="3"/>
        <v>0</v>
      </c>
      <c r="AR157" s="153" t="s">
        <v>140</v>
      </c>
      <c r="AT157" s="153" t="s">
        <v>124</v>
      </c>
      <c r="AU157" s="153" t="s">
        <v>114</v>
      </c>
      <c r="AY157" s="13" t="s">
        <v>113</v>
      </c>
      <c r="BE157" s="154">
        <f t="shared" si="4"/>
        <v>0</v>
      </c>
      <c r="BF157" s="154">
        <f t="shared" si="5"/>
        <v>0</v>
      </c>
      <c r="BG157" s="154">
        <f t="shared" si="6"/>
        <v>0</v>
      </c>
      <c r="BH157" s="154">
        <f t="shared" si="7"/>
        <v>0</v>
      </c>
      <c r="BI157" s="154">
        <f t="shared" si="8"/>
        <v>0</v>
      </c>
      <c r="BJ157" s="13" t="s">
        <v>114</v>
      </c>
      <c r="BK157" s="155">
        <f t="shared" si="9"/>
        <v>0</v>
      </c>
      <c r="BL157" s="13" t="s">
        <v>140</v>
      </c>
      <c r="BM157" s="153" t="s">
        <v>243</v>
      </c>
    </row>
    <row r="158" spans="2:65" s="1" customFormat="1" ht="16.5" customHeight="1">
      <c r="B158" s="141"/>
      <c r="C158" s="142" t="s">
        <v>244</v>
      </c>
      <c r="D158" s="142" t="s">
        <v>117</v>
      </c>
      <c r="E158" s="143" t="s">
        <v>245</v>
      </c>
      <c r="F158" s="144" t="s">
        <v>246</v>
      </c>
      <c r="G158" s="145" t="s">
        <v>160</v>
      </c>
      <c r="H158" s="146">
        <v>2</v>
      </c>
      <c r="I158" s="147"/>
      <c r="J158" s="146">
        <f t="shared" si="0"/>
        <v>0</v>
      </c>
      <c r="K158" s="148"/>
      <c r="L158" s="28"/>
      <c r="M158" s="149" t="s">
        <v>1</v>
      </c>
      <c r="N158" s="150" t="s">
        <v>40</v>
      </c>
      <c r="P158" s="151">
        <f t="shared" si="1"/>
        <v>0</v>
      </c>
      <c r="Q158" s="151">
        <v>0</v>
      </c>
      <c r="R158" s="151">
        <f t="shared" si="2"/>
        <v>0</v>
      </c>
      <c r="S158" s="151">
        <v>0</v>
      </c>
      <c r="T158" s="152">
        <f t="shared" si="3"/>
        <v>0</v>
      </c>
      <c r="AR158" s="153" t="s">
        <v>136</v>
      </c>
      <c r="AT158" s="153" t="s">
        <v>117</v>
      </c>
      <c r="AU158" s="153" t="s">
        <v>114</v>
      </c>
      <c r="AY158" s="13" t="s">
        <v>113</v>
      </c>
      <c r="BE158" s="154">
        <f t="shared" si="4"/>
        <v>0</v>
      </c>
      <c r="BF158" s="154">
        <f t="shared" si="5"/>
        <v>0</v>
      </c>
      <c r="BG158" s="154">
        <f t="shared" si="6"/>
        <v>0</v>
      </c>
      <c r="BH158" s="154">
        <f t="shared" si="7"/>
        <v>0</v>
      </c>
      <c r="BI158" s="154">
        <f t="shared" si="8"/>
        <v>0</v>
      </c>
      <c r="BJ158" s="13" t="s">
        <v>114</v>
      </c>
      <c r="BK158" s="155">
        <f t="shared" si="9"/>
        <v>0</v>
      </c>
      <c r="BL158" s="13" t="s">
        <v>136</v>
      </c>
      <c r="BM158" s="153" t="s">
        <v>247</v>
      </c>
    </row>
    <row r="159" spans="2:65" s="1" customFormat="1" ht="21.75" customHeight="1">
      <c r="B159" s="141"/>
      <c r="C159" s="156" t="s">
        <v>248</v>
      </c>
      <c r="D159" s="156" t="s">
        <v>124</v>
      </c>
      <c r="E159" s="157" t="s">
        <v>249</v>
      </c>
      <c r="F159" s="158" t="s">
        <v>250</v>
      </c>
      <c r="G159" s="159" t="s">
        <v>160</v>
      </c>
      <c r="H159" s="160">
        <v>2</v>
      </c>
      <c r="I159" s="161"/>
      <c r="J159" s="160">
        <f t="shared" si="0"/>
        <v>0</v>
      </c>
      <c r="K159" s="162"/>
      <c r="L159" s="163"/>
      <c r="M159" s="164" t="s">
        <v>1</v>
      </c>
      <c r="N159" s="165" t="s">
        <v>40</v>
      </c>
      <c r="P159" s="151">
        <f t="shared" si="1"/>
        <v>0</v>
      </c>
      <c r="Q159" s="151">
        <v>4.13E-3</v>
      </c>
      <c r="R159" s="151">
        <f t="shared" si="2"/>
        <v>8.26E-3</v>
      </c>
      <c r="S159" s="151">
        <v>0</v>
      </c>
      <c r="T159" s="152">
        <f t="shared" si="3"/>
        <v>0</v>
      </c>
      <c r="AR159" s="153" t="s">
        <v>140</v>
      </c>
      <c r="AT159" s="153" t="s">
        <v>124</v>
      </c>
      <c r="AU159" s="153" t="s">
        <v>114</v>
      </c>
      <c r="AY159" s="13" t="s">
        <v>113</v>
      </c>
      <c r="BE159" s="154">
        <f t="shared" si="4"/>
        <v>0</v>
      </c>
      <c r="BF159" s="154">
        <f t="shared" si="5"/>
        <v>0</v>
      </c>
      <c r="BG159" s="154">
        <f t="shared" si="6"/>
        <v>0</v>
      </c>
      <c r="BH159" s="154">
        <f t="shared" si="7"/>
        <v>0</v>
      </c>
      <c r="BI159" s="154">
        <f t="shared" si="8"/>
        <v>0</v>
      </c>
      <c r="BJ159" s="13" t="s">
        <v>114</v>
      </c>
      <c r="BK159" s="155">
        <f t="shared" si="9"/>
        <v>0</v>
      </c>
      <c r="BL159" s="13" t="s">
        <v>140</v>
      </c>
      <c r="BM159" s="153" t="s">
        <v>251</v>
      </c>
    </row>
    <row r="160" spans="2:65" s="1" customFormat="1" ht="16.5" customHeight="1">
      <c r="B160" s="141"/>
      <c r="C160" s="142" t="s">
        <v>252</v>
      </c>
      <c r="D160" s="142" t="s">
        <v>117</v>
      </c>
      <c r="E160" s="143" t="s">
        <v>253</v>
      </c>
      <c r="F160" s="144" t="s">
        <v>254</v>
      </c>
      <c r="G160" s="145" t="s">
        <v>160</v>
      </c>
      <c r="H160" s="146">
        <v>22</v>
      </c>
      <c r="I160" s="147"/>
      <c r="J160" s="146">
        <f t="shared" si="0"/>
        <v>0</v>
      </c>
      <c r="K160" s="148"/>
      <c r="L160" s="28"/>
      <c r="M160" s="149" t="s">
        <v>1</v>
      </c>
      <c r="N160" s="150" t="s">
        <v>40</v>
      </c>
      <c r="P160" s="151">
        <f t="shared" si="1"/>
        <v>0</v>
      </c>
      <c r="Q160" s="151">
        <v>0</v>
      </c>
      <c r="R160" s="151">
        <f t="shared" si="2"/>
        <v>0</v>
      </c>
      <c r="S160" s="151">
        <v>0</v>
      </c>
      <c r="T160" s="152">
        <f t="shared" si="3"/>
        <v>0</v>
      </c>
      <c r="AR160" s="153" t="s">
        <v>136</v>
      </c>
      <c r="AT160" s="153" t="s">
        <v>117</v>
      </c>
      <c r="AU160" s="153" t="s">
        <v>114</v>
      </c>
      <c r="AY160" s="13" t="s">
        <v>113</v>
      </c>
      <c r="BE160" s="154">
        <f t="shared" si="4"/>
        <v>0</v>
      </c>
      <c r="BF160" s="154">
        <f t="shared" si="5"/>
        <v>0</v>
      </c>
      <c r="BG160" s="154">
        <f t="shared" si="6"/>
        <v>0</v>
      </c>
      <c r="BH160" s="154">
        <f t="shared" si="7"/>
        <v>0</v>
      </c>
      <c r="BI160" s="154">
        <f t="shared" si="8"/>
        <v>0</v>
      </c>
      <c r="BJ160" s="13" t="s">
        <v>114</v>
      </c>
      <c r="BK160" s="155">
        <f t="shared" si="9"/>
        <v>0</v>
      </c>
      <c r="BL160" s="13" t="s">
        <v>136</v>
      </c>
      <c r="BM160" s="153" t="s">
        <v>255</v>
      </c>
    </row>
    <row r="161" spans="2:65" s="1" customFormat="1" ht="21.75" customHeight="1">
      <c r="B161" s="141"/>
      <c r="C161" s="156" t="s">
        <v>256</v>
      </c>
      <c r="D161" s="156" t="s">
        <v>124</v>
      </c>
      <c r="E161" s="157" t="s">
        <v>257</v>
      </c>
      <c r="F161" s="158" t="s">
        <v>258</v>
      </c>
      <c r="G161" s="159" t="s">
        <v>160</v>
      </c>
      <c r="H161" s="160">
        <v>11</v>
      </c>
      <c r="I161" s="161"/>
      <c r="J161" s="160">
        <f t="shared" si="0"/>
        <v>0</v>
      </c>
      <c r="K161" s="162"/>
      <c r="L161" s="163"/>
      <c r="M161" s="164" t="s">
        <v>1</v>
      </c>
      <c r="N161" s="165" t="s">
        <v>40</v>
      </c>
      <c r="P161" s="151">
        <f t="shared" si="1"/>
        <v>0</v>
      </c>
      <c r="Q161" s="151">
        <v>1.26E-2</v>
      </c>
      <c r="R161" s="151">
        <f t="shared" si="2"/>
        <v>0.1386</v>
      </c>
      <c r="S161" s="151">
        <v>0</v>
      </c>
      <c r="T161" s="152">
        <f t="shared" si="3"/>
        <v>0</v>
      </c>
      <c r="AR161" s="153" t="s">
        <v>259</v>
      </c>
      <c r="AT161" s="153" t="s">
        <v>124</v>
      </c>
      <c r="AU161" s="153" t="s">
        <v>114</v>
      </c>
      <c r="AY161" s="13" t="s">
        <v>113</v>
      </c>
      <c r="BE161" s="154">
        <f t="shared" si="4"/>
        <v>0</v>
      </c>
      <c r="BF161" s="154">
        <f t="shared" si="5"/>
        <v>0</v>
      </c>
      <c r="BG161" s="154">
        <f t="shared" si="6"/>
        <v>0</v>
      </c>
      <c r="BH161" s="154">
        <f t="shared" si="7"/>
        <v>0</v>
      </c>
      <c r="BI161" s="154">
        <f t="shared" si="8"/>
        <v>0</v>
      </c>
      <c r="BJ161" s="13" t="s">
        <v>114</v>
      </c>
      <c r="BK161" s="155">
        <f t="shared" si="9"/>
        <v>0</v>
      </c>
      <c r="BL161" s="13" t="s">
        <v>136</v>
      </c>
      <c r="BM161" s="153" t="s">
        <v>260</v>
      </c>
    </row>
    <row r="162" spans="2:65" s="1" customFormat="1" ht="21.75" customHeight="1">
      <c r="B162" s="141"/>
      <c r="C162" s="156" t="s">
        <v>261</v>
      </c>
      <c r="D162" s="156" t="s">
        <v>124</v>
      </c>
      <c r="E162" s="157" t="s">
        <v>262</v>
      </c>
      <c r="F162" s="158" t="s">
        <v>263</v>
      </c>
      <c r="G162" s="159" t="s">
        <v>160</v>
      </c>
      <c r="H162" s="160">
        <v>9</v>
      </c>
      <c r="I162" s="161"/>
      <c r="J162" s="160">
        <f t="shared" ref="J162:J184" si="10">ROUND(I162*H162,3)</f>
        <v>0</v>
      </c>
      <c r="K162" s="162"/>
      <c r="L162" s="163"/>
      <c r="M162" s="164" t="s">
        <v>1</v>
      </c>
      <c r="N162" s="165" t="s">
        <v>40</v>
      </c>
      <c r="P162" s="151">
        <f t="shared" ref="P162:P184" si="11">O162*H162</f>
        <v>0</v>
      </c>
      <c r="Q162" s="151">
        <v>1.26E-2</v>
      </c>
      <c r="R162" s="151">
        <f t="shared" ref="R162:R184" si="12">Q162*H162</f>
        <v>0.1134</v>
      </c>
      <c r="S162" s="151">
        <v>0</v>
      </c>
      <c r="T162" s="152">
        <f t="shared" ref="T162:T184" si="13">S162*H162</f>
        <v>0</v>
      </c>
      <c r="AR162" s="153" t="s">
        <v>259</v>
      </c>
      <c r="AT162" s="153" t="s">
        <v>124</v>
      </c>
      <c r="AU162" s="153" t="s">
        <v>114</v>
      </c>
      <c r="AY162" s="13" t="s">
        <v>113</v>
      </c>
      <c r="BE162" s="154">
        <f t="shared" ref="BE162:BE184" si="14">IF(N162="základná",J162,0)</f>
        <v>0</v>
      </c>
      <c r="BF162" s="154">
        <f t="shared" ref="BF162:BF184" si="15">IF(N162="znížená",J162,0)</f>
        <v>0</v>
      </c>
      <c r="BG162" s="154">
        <f t="shared" ref="BG162:BG184" si="16">IF(N162="zákl. prenesená",J162,0)</f>
        <v>0</v>
      </c>
      <c r="BH162" s="154">
        <f t="shared" ref="BH162:BH184" si="17">IF(N162="zníž. prenesená",J162,0)</f>
        <v>0</v>
      </c>
      <c r="BI162" s="154">
        <f t="shared" ref="BI162:BI184" si="18">IF(N162="nulová",J162,0)</f>
        <v>0</v>
      </c>
      <c r="BJ162" s="13" t="s">
        <v>114</v>
      </c>
      <c r="BK162" s="155">
        <f t="shared" ref="BK162:BK184" si="19">ROUND(I162*H162,3)</f>
        <v>0</v>
      </c>
      <c r="BL162" s="13" t="s">
        <v>136</v>
      </c>
      <c r="BM162" s="153" t="s">
        <v>264</v>
      </c>
    </row>
    <row r="163" spans="2:65" s="1" customFormat="1" ht="21.75" customHeight="1">
      <c r="B163" s="141"/>
      <c r="C163" s="156" t="s">
        <v>265</v>
      </c>
      <c r="D163" s="156" t="s">
        <v>124</v>
      </c>
      <c r="E163" s="157" t="s">
        <v>266</v>
      </c>
      <c r="F163" s="158" t="s">
        <v>267</v>
      </c>
      <c r="G163" s="159" t="s">
        <v>160</v>
      </c>
      <c r="H163" s="160">
        <v>2</v>
      </c>
      <c r="I163" s="161"/>
      <c r="J163" s="160">
        <f t="shared" si="10"/>
        <v>0</v>
      </c>
      <c r="K163" s="162"/>
      <c r="L163" s="163"/>
      <c r="M163" s="164" t="s">
        <v>1</v>
      </c>
      <c r="N163" s="165" t="s">
        <v>40</v>
      </c>
      <c r="P163" s="151">
        <f t="shared" si="11"/>
        <v>0</v>
      </c>
      <c r="Q163" s="151">
        <v>1.26E-2</v>
      </c>
      <c r="R163" s="151">
        <f t="shared" si="12"/>
        <v>2.52E-2</v>
      </c>
      <c r="S163" s="151">
        <v>0</v>
      </c>
      <c r="T163" s="152">
        <f t="shared" si="13"/>
        <v>0</v>
      </c>
      <c r="AR163" s="153" t="s">
        <v>259</v>
      </c>
      <c r="AT163" s="153" t="s">
        <v>124</v>
      </c>
      <c r="AU163" s="153" t="s">
        <v>114</v>
      </c>
      <c r="AY163" s="13" t="s">
        <v>113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3" t="s">
        <v>114</v>
      </c>
      <c r="BK163" s="155">
        <f t="shared" si="19"/>
        <v>0</v>
      </c>
      <c r="BL163" s="13" t="s">
        <v>136</v>
      </c>
      <c r="BM163" s="153" t="s">
        <v>268</v>
      </c>
    </row>
    <row r="164" spans="2:65" s="1" customFormat="1" ht="21.75" customHeight="1">
      <c r="B164" s="141"/>
      <c r="C164" s="156" t="s">
        <v>269</v>
      </c>
      <c r="D164" s="156" t="s">
        <v>124</v>
      </c>
      <c r="E164" s="157" t="s">
        <v>270</v>
      </c>
      <c r="F164" s="158" t="s">
        <v>271</v>
      </c>
      <c r="G164" s="159" t="s">
        <v>160</v>
      </c>
      <c r="H164" s="160">
        <v>44</v>
      </c>
      <c r="I164" s="161"/>
      <c r="J164" s="160">
        <f t="shared" si="10"/>
        <v>0</v>
      </c>
      <c r="K164" s="162"/>
      <c r="L164" s="163"/>
      <c r="M164" s="164" t="s">
        <v>1</v>
      </c>
      <c r="N164" s="165" t="s">
        <v>40</v>
      </c>
      <c r="P164" s="151">
        <f t="shared" si="11"/>
        <v>0</v>
      </c>
      <c r="Q164" s="151">
        <v>1.8E-3</v>
      </c>
      <c r="R164" s="151">
        <f t="shared" si="12"/>
        <v>7.9199999999999993E-2</v>
      </c>
      <c r="S164" s="151">
        <v>0</v>
      </c>
      <c r="T164" s="152">
        <f t="shared" si="13"/>
        <v>0</v>
      </c>
      <c r="AR164" s="153" t="s">
        <v>140</v>
      </c>
      <c r="AT164" s="153" t="s">
        <v>124</v>
      </c>
      <c r="AU164" s="153" t="s">
        <v>114</v>
      </c>
      <c r="AY164" s="13" t="s">
        <v>113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3" t="s">
        <v>114</v>
      </c>
      <c r="BK164" s="155">
        <f t="shared" si="19"/>
        <v>0</v>
      </c>
      <c r="BL164" s="13" t="s">
        <v>140</v>
      </c>
      <c r="BM164" s="153" t="s">
        <v>272</v>
      </c>
    </row>
    <row r="165" spans="2:65" s="1" customFormat="1" ht="16.5" customHeight="1">
      <c r="B165" s="141"/>
      <c r="C165" s="142" t="s">
        <v>273</v>
      </c>
      <c r="D165" s="142" t="s">
        <v>117</v>
      </c>
      <c r="E165" s="143" t="s">
        <v>274</v>
      </c>
      <c r="F165" s="144" t="s">
        <v>275</v>
      </c>
      <c r="G165" s="145" t="s">
        <v>160</v>
      </c>
      <c r="H165" s="146">
        <v>1</v>
      </c>
      <c r="I165" s="147"/>
      <c r="J165" s="146">
        <f t="shared" si="10"/>
        <v>0</v>
      </c>
      <c r="K165" s="148"/>
      <c r="L165" s="28"/>
      <c r="M165" s="149" t="s">
        <v>1</v>
      </c>
      <c r="N165" s="150" t="s">
        <v>40</v>
      </c>
      <c r="P165" s="151">
        <f t="shared" si="11"/>
        <v>0</v>
      </c>
      <c r="Q165" s="151">
        <v>0</v>
      </c>
      <c r="R165" s="151">
        <f t="shared" si="12"/>
        <v>0</v>
      </c>
      <c r="S165" s="151">
        <v>0</v>
      </c>
      <c r="T165" s="152">
        <f t="shared" si="13"/>
        <v>0</v>
      </c>
      <c r="AR165" s="153" t="s">
        <v>136</v>
      </c>
      <c r="AT165" s="153" t="s">
        <v>117</v>
      </c>
      <c r="AU165" s="153" t="s">
        <v>114</v>
      </c>
      <c r="AY165" s="13" t="s">
        <v>113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3" t="s">
        <v>114</v>
      </c>
      <c r="BK165" s="155">
        <f t="shared" si="19"/>
        <v>0</v>
      </c>
      <c r="BL165" s="13" t="s">
        <v>136</v>
      </c>
      <c r="BM165" s="153" t="s">
        <v>276</v>
      </c>
    </row>
    <row r="166" spans="2:65" s="1" customFormat="1" ht="21.75" customHeight="1">
      <c r="B166" s="141"/>
      <c r="C166" s="156" t="s">
        <v>277</v>
      </c>
      <c r="D166" s="156" t="s">
        <v>124</v>
      </c>
      <c r="E166" s="157" t="s">
        <v>278</v>
      </c>
      <c r="F166" s="158" t="s">
        <v>279</v>
      </c>
      <c r="G166" s="159" t="s">
        <v>160</v>
      </c>
      <c r="H166" s="160">
        <v>1</v>
      </c>
      <c r="I166" s="161"/>
      <c r="J166" s="160">
        <f t="shared" si="10"/>
        <v>0</v>
      </c>
      <c r="K166" s="162"/>
      <c r="L166" s="163"/>
      <c r="M166" s="164" t="s">
        <v>1</v>
      </c>
      <c r="N166" s="165" t="s">
        <v>40</v>
      </c>
      <c r="P166" s="151">
        <f t="shared" si="11"/>
        <v>0</v>
      </c>
      <c r="Q166" s="151">
        <v>1.6299999999999999E-2</v>
      </c>
      <c r="R166" s="151">
        <f t="shared" si="12"/>
        <v>1.6299999999999999E-2</v>
      </c>
      <c r="S166" s="151">
        <v>0</v>
      </c>
      <c r="T166" s="152">
        <f t="shared" si="13"/>
        <v>0</v>
      </c>
      <c r="AR166" s="153" t="s">
        <v>140</v>
      </c>
      <c r="AT166" s="153" t="s">
        <v>124</v>
      </c>
      <c r="AU166" s="153" t="s">
        <v>114</v>
      </c>
      <c r="AY166" s="13" t="s">
        <v>113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3" t="s">
        <v>114</v>
      </c>
      <c r="BK166" s="155">
        <f t="shared" si="19"/>
        <v>0</v>
      </c>
      <c r="BL166" s="13" t="s">
        <v>140</v>
      </c>
      <c r="BM166" s="153" t="s">
        <v>280</v>
      </c>
    </row>
    <row r="167" spans="2:65" s="1" customFormat="1" ht="16.5" customHeight="1">
      <c r="B167" s="141"/>
      <c r="C167" s="142" t="s">
        <v>281</v>
      </c>
      <c r="D167" s="142" t="s">
        <v>117</v>
      </c>
      <c r="E167" s="143" t="s">
        <v>282</v>
      </c>
      <c r="F167" s="144" t="s">
        <v>283</v>
      </c>
      <c r="G167" s="145" t="s">
        <v>160</v>
      </c>
      <c r="H167" s="146">
        <v>2</v>
      </c>
      <c r="I167" s="147"/>
      <c r="J167" s="146">
        <f t="shared" si="10"/>
        <v>0</v>
      </c>
      <c r="K167" s="148"/>
      <c r="L167" s="28"/>
      <c r="M167" s="149" t="s">
        <v>1</v>
      </c>
      <c r="N167" s="150" t="s">
        <v>40</v>
      </c>
      <c r="P167" s="151">
        <f t="shared" si="11"/>
        <v>0</v>
      </c>
      <c r="Q167" s="151">
        <v>0</v>
      </c>
      <c r="R167" s="151">
        <f t="shared" si="12"/>
        <v>0</v>
      </c>
      <c r="S167" s="151">
        <v>0</v>
      </c>
      <c r="T167" s="152">
        <f t="shared" si="13"/>
        <v>0</v>
      </c>
      <c r="AR167" s="153" t="s">
        <v>136</v>
      </c>
      <c r="AT167" s="153" t="s">
        <v>117</v>
      </c>
      <c r="AU167" s="153" t="s">
        <v>114</v>
      </c>
      <c r="AY167" s="13" t="s">
        <v>113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3" t="s">
        <v>114</v>
      </c>
      <c r="BK167" s="155">
        <f t="shared" si="19"/>
        <v>0</v>
      </c>
      <c r="BL167" s="13" t="s">
        <v>136</v>
      </c>
      <c r="BM167" s="153" t="s">
        <v>284</v>
      </c>
    </row>
    <row r="168" spans="2:65" s="1" customFormat="1" ht="16.5" customHeight="1">
      <c r="B168" s="141"/>
      <c r="C168" s="156" t="s">
        <v>285</v>
      </c>
      <c r="D168" s="156" t="s">
        <v>124</v>
      </c>
      <c r="E168" s="157" t="s">
        <v>286</v>
      </c>
      <c r="F168" s="158" t="s">
        <v>287</v>
      </c>
      <c r="G168" s="159" t="s">
        <v>135</v>
      </c>
      <c r="H168" s="160">
        <v>20</v>
      </c>
      <c r="I168" s="161"/>
      <c r="J168" s="160">
        <f t="shared" si="10"/>
        <v>0</v>
      </c>
      <c r="K168" s="162"/>
      <c r="L168" s="163"/>
      <c r="M168" s="164" t="s">
        <v>1</v>
      </c>
      <c r="N168" s="165" t="s">
        <v>40</v>
      </c>
      <c r="P168" s="151">
        <f t="shared" si="11"/>
        <v>0</v>
      </c>
      <c r="Q168" s="151">
        <v>1.9000000000000001E-4</v>
      </c>
      <c r="R168" s="151">
        <f t="shared" si="12"/>
        <v>3.8000000000000004E-3</v>
      </c>
      <c r="S168" s="151">
        <v>0</v>
      </c>
      <c r="T168" s="152">
        <f t="shared" si="13"/>
        <v>0</v>
      </c>
      <c r="AR168" s="153" t="s">
        <v>140</v>
      </c>
      <c r="AT168" s="153" t="s">
        <v>124</v>
      </c>
      <c r="AU168" s="153" t="s">
        <v>114</v>
      </c>
      <c r="AY168" s="13" t="s">
        <v>113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3" t="s">
        <v>114</v>
      </c>
      <c r="BK168" s="155">
        <f t="shared" si="19"/>
        <v>0</v>
      </c>
      <c r="BL168" s="13" t="s">
        <v>140</v>
      </c>
      <c r="BM168" s="153" t="s">
        <v>288</v>
      </c>
    </row>
    <row r="169" spans="2:65" s="1" customFormat="1" ht="21.75" customHeight="1">
      <c r="B169" s="141"/>
      <c r="C169" s="142" t="s">
        <v>289</v>
      </c>
      <c r="D169" s="142" t="s">
        <v>117</v>
      </c>
      <c r="E169" s="143" t="s">
        <v>290</v>
      </c>
      <c r="F169" s="144" t="s">
        <v>291</v>
      </c>
      <c r="G169" s="145" t="s">
        <v>135</v>
      </c>
      <c r="H169" s="146">
        <v>80</v>
      </c>
      <c r="I169" s="147"/>
      <c r="J169" s="146">
        <f t="shared" si="10"/>
        <v>0</v>
      </c>
      <c r="K169" s="148"/>
      <c r="L169" s="28"/>
      <c r="M169" s="149" t="s">
        <v>1</v>
      </c>
      <c r="N169" s="150" t="s">
        <v>40</v>
      </c>
      <c r="P169" s="151">
        <f t="shared" si="11"/>
        <v>0</v>
      </c>
      <c r="Q169" s="151">
        <v>0</v>
      </c>
      <c r="R169" s="151">
        <f t="shared" si="12"/>
        <v>0</v>
      </c>
      <c r="S169" s="151">
        <v>0</v>
      </c>
      <c r="T169" s="152">
        <f t="shared" si="13"/>
        <v>0</v>
      </c>
      <c r="AR169" s="153" t="s">
        <v>136</v>
      </c>
      <c r="AT169" s="153" t="s">
        <v>117</v>
      </c>
      <c r="AU169" s="153" t="s">
        <v>114</v>
      </c>
      <c r="AY169" s="13" t="s">
        <v>113</v>
      </c>
      <c r="BE169" s="154">
        <f t="shared" si="14"/>
        <v>0</v>
      </c>
      <c r="BF169" s="154">
        <f t="shared" si="15"/>
        <v>0</v>
      </c>
      <c r="BG169" s="154">
        <f t="shared" si="16"/>
        <v>0</v>
      </c>
      <c r="BH169" s="154">
        <f t="shared" si="17"/>
        <v>0</v>
      </c>
      <c r="BI169" s="154">
        <f t="shared" si="18"/>
        <v>0</v>
      </c>
      <c r="BJ169" s="13" t="s">
        <v>114</v>
      </c>
      <c r="BK169" s="155">
        <f t="shared" si="19"/>
        <v>0</v>
      </c>
      <c r="BL169" s="13" t="s">
        <v>136</v>
      </c>
      <c r="BM169" s="153" t="s">
        <v>292</v>
      </c>
    </row>
    <row r="170" spans="2:65" s="1" customFormat="1" ht="16.5" customHeight="1">
      <c r="B170" s="141"/>
      <c r="C170" s="156" t="s">
        <v>293</v>
      </c>
      <c r="D170" s="156" t="s">
        <v>124</v>
      </c>
      <c r="E170" s="157" t="s">
        <v>294</v>
      </c>
      <c r="F170" s="158" t="s">
        <v>295</v>
      </c>
      <c r="G170" s="159" t="s">
        <v>151</v>
      </c>
      <c r="H170" s="160">
        <v>75.36</v>
      </c>
      <c r="I170" s="161"/>
      <c r="J170" s="160">
        <f t="shared" si="10"/>
        <v>0</v>
      </c>
      <c r="K170" s="162"/>
      <c r="L170" s="163"/>
      <c r="M170" s="164" t="s">
        <v>1</v>
      </c>
      <c r="N170" s="165" t="s">
        <v>40</v>
      </c>
      <c r="P170" s="151">
        <f t="shared" si="11"/>
        <v>0</v>
      </c>
      <c r="Q170" s="151">
        <v>1E-3</v>
      </c>
      <c r="R170" s="151">
        <f t="shared" si="12"/>
        <v>7.5359999999999996E-2</v>
      </c>
      <c r="S170" s="151">
        <v>0</v>
      </c>
      <c r="T170" s="152">
        <f t="shared" si="13"/>
        <v>0</v>
      </c>
      <c r="AR170" s="153" t="s">
        <v>140</v>
      </c>
      <c r="AT170" s="153" t="s">
        <v>124</v>
      </c>
      <c r="AU170" s="153" t="s">
        <v>114</v>
      </c>
      <c r="AY170" s="13" t="s">
        <v>113</v>
      </c>
      <c r="BE170" s="154">
        <f t="shared" si="14"/>
        <v>0</v>
      </c>
      <c r="BF170" s="154">
        <f t="shared" si="15"/>
        <v>0</v>
      </c>
      <c r="BG170" s="154">
        <f t="shared" si="16"/>
        <v>0</v>
      </c>
      <c r="BH170" s="154">
        <f t="shared" si="17"/>
        <v>0</v>
      </c>
      <c r="BI170" s="154">
        <f t="shared" si="18"/>
        <v>0</v>
      </c>
      <c r="BJ170" s="13" t="s">
        <v>114</v>
      </c>
      <c r="BK170" s="155">
        <f t="shared" si="19"/>
        <v>0</v>
      </c>
      <c r="BL170" s="13" t="s">
        <v>140</v>
      </c>
      <c r="BM170" s="153" t="s">
        <v>296</v>
      </c>
    </row>
    <row r="171" spans="2:65" s="1" customFormat="1" ht="21.75" customHeight="1">
      <c r="B171" s="141"/>
      <c r="C171" s="142" t="s">
        <v>297</v>
      </c>
      <c r="D171" s="142" t="s">
        <v>117</v>
      </c>
      <c r="E171" s="143" t="s">
        <v>298</v>
      </c>
      <c r="F171" s="144" t="s">
        <v>299</v>
      </c>
      <c r="G171" s="145" t="s">
        <v>135</v>
      </c>
      <c r="H171" s="146">
        <v>10</v>
      </c>
      <c r="I171" s="147"/>
      <c r="J171" s="146">
        <f t="shared" si="10"/>
        <v>0</v>
      </c>
      <c r="K171" s="148"/>
      <c r="L171" s="28"/>
      <c r="M171" s="149" t="s">
        <v>1</v>
      </c>
      <c r="N171" s="150" t="s">
        <v>40</v>
      </c>
      <c r="P171" s="151">
        <f t="shared" si="11"/>
        <v>0</v>
      </c>
      <c r="Q171" s="151">
        <v>0</v>
      </c>
      <c r="R171" s="151">
        <f t="shared" si="12"/>
        <v>0</v>
      </c>
      <c r="S171" s="151">
        <v>0</v>
      </c>
      <c r="T171" s="152">
        <f t="shared" si="13"/>
        <v>0</v>
      </c>
      <c r="AR171" s="153" t="s">
        <v>136</v>
      </c>
      <c r="AT171" s="153" t="s">
        <v>117</v>
      </c>
      <c r="AU171" s="153" t="s">
        <v>114</v>
      </c>
      <c r="AY171" s="13" t="s">
        <v>113</v>
      </c>
      <c r="BE171" s="154">
        <f t="shared" si="14"/>
        <v>0</v>
      </c>
      <c r="BF171" s="154">
        <f t="shared" si="15"/>
        <v>0</v>
      </c>
      <c r="BG171" s="154">
        <f t="shared" si="16"/>
        <v>0</v>
      </c>
      <c r="BH171" s="154">
        <f t="shared" si="17"/>
        <v>0</v>
      </c>
      <c r="BI171" s="154">
        <f t="shared" si="18"/>
        <v>0</v>
      </c>
      <c r="BJ171" s="13" t="s">
        <v>114</v>
      </c>
      <c r="BK171" s="155">
        <f t="shared" si="19"/>
        <v>0</v>
      </c>
      <c r="BL171" s="13" t="s">
        <v>136</v>
      </c>
      <c r="BM171" s="153" t="s">
        <v>300</v>
      </c>
    </row>
    <row r="172" spans="2:65" s="1" customFormat="1" ht="16.5" customHeight="1">
      <c r="B172" s="141"/>
      <c r="C172" s="156" t="s">
        <v>301</v>
      </c>
      <c r="D172" s="156" t="s">
        <v>124</v>
      </c>
      <c r="E172" s="157" t="s">
        <v>302</v>
      </c>
      <c r="F172" s="158" t="s">
        <v>303</v>
      </c>
      <c r="G172" s="159" t="s">
        <v>151</v>
      </c>
      <c r="H172" s="160">
        <v>6.25</v>
      </c>
      <c r="I172" s="161"/>
      <c r="J172" s="160">
        <f t="shared" si="10"/>
        <v>0</v>
      </c>
      <c r="K172" s="162"/>
      <c r="L172" s="163"/>
      <c r="M172" s="164" t="s">
        <v>1</v>
      </c>
      <c r="N172" s="165" t="s">
        <v>40</v>
      </c>
      <c r="P172" s="151">
        <f t="shared" si="11"/>
        <v>0</v>
      </c>
      <c r="Q172" s="151">
        <v>1E-3</v>
      </c>
      <c r="R172" s="151">
        <f t="shared" si="12"/>
        <v>6.2500000000000003E-3</v>
      </c>
      <c r="S172" s="151">
        <v>0</v>
      </c>
      <c r="T172" s="152">
        <f t="shared" si="13"/>
        <v>0</v>
      </c>
      <c r="AR172" s="153" t="s">
        <v>140</v>
      </c>
      <c r="AT172" s="153" t="s">
        <v>124</v>
      </c>
      <c r="AU172" s="153" t="s">
        <v>114</v>
      </c>
      <c r="AY172" s="13" t="s">
        <v>113</v>
      </c>
      <c r="BE172" s="154">
        <f t="shared" si="14"/>
        <v>0</v>
      </c>
      <c r="BF172" s="154">
        <f t="shared" si="15"/>
        <v>0</v>
      </c>
      <c r="BG172" s="154">
        <f t="shared" si="16"/>
        <v>0</v>
      </c>
      <c r="BH172" s="154">
        <f t="shared" si="17"/>
        <v>0</v>
      </c>
      <c r="BI172" s="154">
        <f t="shared" si="18"/>
        <v>0</v>
      </c>
      <c r="BJ172" s="13" t="s">
        <v>114</v>
      </c>
      <c r="BK172" s="155">
        <f t="shared" si="19"/>
        <v>0</v>
      </c>
      <c r="BL172" s="13" t="s">
        <v>140</v>
      </c>
      <c r="BM172" s="153" t="s">
        <v>304</v>
      </c>
    </row>
    <row r="173" spans="2:65" s="1" customFormat="1" ht="16.5" customHeight="1">
      <c r="B173" s="141"/>
      <c r="C173" s="142" t="s">
        <v>305</v>
      </c>
      <c r="D173" s="142" t="s">
        <v>117</v>
      </c>
      <c r="E173" s="143" t="s">
        <v>306</v>
      </c>
      <c r="F173" s="144" t="s">
        <v>307</v>
      </c>
      <c r="G173" s="145" t="s">
        <v>160</v>
      </c>
      <c r="H173" s="146">
        <v>1</v>
      </c>
      <c r="I173" s="147"/>
      <c r="J173" s="146">
        <f t="shared" si="10"/>
        <v>0</v>
      </c>
      <c r="K173" s="148"/>
      <c r="L173" s="28"/>
      <c r="M173" s="149" t="s">
        <v>1</v>
      </c>
      <c r="N173" s="150" t="s">
        <v>40</v>
      </c>
      <c r="P173" s="151">
        <f t="shared" si="11"/>
        <v>0</v>
      </c>
      <c r="Q173" s="151">
        <v>0</v>
      </c>
      <c r="R173" s="151">
        <f t="shared" si="12"/>
        <v>0</v>
      </c>
      <c r="S173" s="151">
        <v>0</v>
      </c>
      <c r="T173" s="152">
        <f t="shared" si="13"/>
        <v>0</v>
      </c>
      <c r="AR173" s="153" t="s">
        <v>136</v>
      </c>
      <c r="AT173" s="153" t="s">
        <v>117</v>
      </c>
      <c r="AU173" s="153" t="s">
        <v>114</v>
      </c>
      <c r="AY173" s="13" t="s">
        <v>113</v>
      </c>
      <c r="BE173" s="154">
        <f t="shared" si="14"/>
        <v>0</v>
      </c>
      <c r="BF173" s="154">
        <f t="shared" si="15"/>
        <v>0</v>
      </c>
      <c r="BG173" s="154">
        <f t="shared" si="16"/>
        <v>0</v>
      </c>
      <c r="BH173" s="154">
        <f t="shared" si="17"/>
        <v>0</v>
      </c>
      <c r="BI173" s="154">
        <f t="shared" si="18"/>
        <v>0</v>
      </c>
      <c r="BJ173" s="13" t="s">
        <v>114</v>
      </c>
      <c r="BK173" s="155">
        <f t="shared" si="19"/>
        <v>0</v>
      </c>
      <c r="BL173" s="13" t="s">
        <v>136</v>
      </c>
      <c r="BM173" s="153" t="s">
        <v>308</v>
      </c>
    </row>
    <row r="174" spans="2:65" s="1" customFormat="1" ht="16.5" customHeight="1">
      <c r="B174" s="141"/>
      <c r="C174" s="156" t="s">
        <v>309</v>
      </c>
      <c r="D174" s="156" t="s">
        <v>124</v>
      </c>
      <c r="E174" s="157" t="s">
        <v>310</v>
      </c>
      <c r="F174" s="158" t="s">
        <v>311</v>
      </c>
      <c r="G174" s="159" t="s">
        <v>160</v>
      </c>
      <c r="H174" s="160">
        <v>1</v>
      </c>
      <c r="I174" s="161"/>
      <c r="J174" s="160">
        <f t="shared" si="10"/>
        <v>0</v>
      </c>
      <c r="K174" s="162"/>
      <c r="L174" s="163"/>
      <c r="M174" s="164" t="s">
        <v>1</v>
      </c>
      <c r="N174" s="165" t="s">
        <v>40</v>
      </c>
      <c r="P174" s="151">
        <f t="shared" si="11"/>
        <v>0</v>
      </c>
      <c r="Q174" s="151">
        <v>1.7000000000000001E-4</v>
      </c>
      <c r="R174" s="151">
        <f t="shared" si="12"/>
        <v>1.7000000000000001E-4</v>
      </c>
      <c r="S174" s="151">
        <v>0</v>
      </c>
      <c r="T174" s="152">
        <f t="shared" si="13"/>
        <v>0</v>
      </c>
      <c r="AR174" s="153" t="s">
        <v>140</v>
      </c>
      <c r="AT174" s="153" t="s">
        <v>124</v>
      </c>
      <c r="AU174" s="153" t="s">
        <v>114</v>
      </c>
      <c r="AY174" s="13" t="s">
        <v>113</v>
      </c>
      <c r="BE174" s="154">
        <f t="shared" si="14"/>
        <v>0</v>
      </c>
      <c r="BF174" s="154">
        <f t="shared" si="15"/>
        <v>0</v>
      </c>
      <c r="BG174" s="154">
        <f t="shared" si="16"/>
        <v>0</v>
      </c>
      <c r="BH174" s="154">
        <f t="shared" si="17"/>
        <v>0</v>
      </c>
      <c r="BI174" s="154">
        <f t="shared" si="18"/>
        <v>0</v>
      </c>
      <c r="BJ174" s="13" t="s">
        <v>114</v>
      </c>
      <c r="BK174" s="155">
        <f t="shared" si="19"/>
        <v>0</v>
      </c>
      <c r="BL174" s="13" t="s">
        <v>140</v>
      </c>
      <c r="BM174" s="153" t="s">
        <v>312</v>
      </c>
    </row>
    <row r="175" spans="2:65" s="1" customFormat="1" ht="16.5" customHeight="1">
      <c r="B175" s="141"/>
      <c r="C175" s="142" t="s">
        <v>313</v>
      </c>
      <c r="D175" s="142" t="s">
        <v>117</v>
      </c>
      <c r="E175" s="143" t="s">
        <v>314</v>
      </c>
      <c r="F175" s="144" t="s">
        <v>315</v>
      </c>
      <c r="G175" s="145" t="s">
        <v>160</v>
      </c>
      <c r="H175" s="146">
        <v>4</v>
      </c>
      <c r="I175" s="147"/>
      <c r="J175" s="146">
        <f t="shared" si="10"/>
        <v>0</v>
      </c>
      <c r="K175" s="148"/>
      <c r="L175" s="28"/>
      <c r="M175" s="149" t="s">
        <v>1</v>
      </c>
      <c r="N175" s="150" t="s">
        <v>40</v>
      </c>
      <c r="P175" s="151">
        <f t="shared" si="11"/>
        <v>0</v>
      </c>
      <c r="Q175" s="151">
        <v>0</v>
      </c>
      <c r="R175" s="151">
        <f t="shared" si="12"/>
        <v>0</v>
      </c>
      <c r="S175" s="151">
        <v>0</v>
      </c>
      <c r="T175" s="152">
        <f t="shared" si="13"/>
        <v>0</v>
      </c>
      <c r="AR175" s="153" t="s">
        <v>136</v>
      </c>
      <c r="AT175" s="153" t="s">
        <v>117</v>
      </c>
      <c r="AU175" s="153" t="s">
        <v>114</v>
      </c>
      <c r="AY175" s="13" t="s">
        <v>113</v>
      </c>
      <c r="BE175" s="154">
        <f t="shared" si="14"/>
        <v>0</v>
      </c>
      <c r="BF175" s="154">
        <f t="shared" si="15"/>
        <v>0</v>
      </c>
      <c r="BG175" s="154">
        <f t="shared" si="16"/>
        <v>0</v>
      </c>
      <c r="BH175" s="154">
        <f t="shared" si="17"/>
        <v>0</v>
      </c>
      <c r="BI175" s="154">
        <f t="shared" si="18"/>
        <v>0</v>
      </c>
      <c r="BJ175" s="13" t="s">
        <v>114</v>
      </c>
      <c r="BK175" s="155">
        <f t="shared" si="19"/>
        <v>0</v>
      </c>
      <c r="BL175" s="13" t="s">
        <v>136</v>
      </c>
      <c r="BM175" s="153" t="s">
        <v>316</v>
      </c>
    </row>
    <row r="176" spans="2:65" s="1" customFormat="1" ht="21.75" customHeight="1">
      <c r="B176" s="141"/>
      <c r="C176" s="156" t="s">
        <v>317</v>
      </c>
      <c r="D176" s="156" t="s">
        <v>124</v>
      </c>
      <c r="E176" s="157" t="s">
        <v>318</v>
      </c>
      <c r="F176" s="158" t="s">
        <v>319</v>
      </c>
      <c r="G176" s="159" t="s">
        <v>160</v>
      </c>
      <c r="H176" s="160">
        <v>4</v>
      </c>
      <c r="I176" s="161"/>
      <c r="J176" s="160">
        <f t="shared" si="10"/>
        <v>0</v>
      </c>
      <c r="K176" s="162"/>
      <c r="L176" s="163"/>
      <c r="M176" s="164" t="s">
        <v>1</v>
      </c>
      <c r="N176" s="165" t="s">
        <v>40</v>
      </c>
      <c r="P176" s="151">
        <f t="shared" si="11"/>
        <v>0</v>
      </c>
      <c r="Q176" s="151">
        <v>1.8000000000000001E-4</v>
      </c>
      <c r="R176" s="151">
        <f t="shared" si="12"/>
        <v>7.2000000000000005E-4</v>
      </c>
      <c r="S176" s="151">
        <v>0</v>
      </c>
      <c r="T176" s="152">
        <f t="shared" si="13"/>
        <v>0</v>
      </c>
      <c r="AR176" s="153" t="s">
        <v>140</v>
      </c>
      <c r="AT176" s="153" t="s">
        <v>124</v>
      </c>
      <c r="AU176" s="153" t="s">
        <v>114</v>
      </c>
      <c r="AY176" s="13" t="s">
        <v>113</v>
      </c>
      <c r="BE176" s="154">
        <f t="shared" si="14"/>
        <v>0</v>
      </c>
      <c r="BF176" s="154">
        <f t="shared" si="15"/>
        <v>0</v>
      </c>
      <c r="BG176" s="154">
        <f t="shared" si="16"/>
        <v>0</v>
      </c>
      <c r="BH176" s="154">
        <f t="shared" si="17"/>
        <v>0</v>
      </c>
      <c r="BI176" s="154">
        <f t="shared" si="18"/>
        <v>0</v>
      </c>
      <c r="BJ176" s="13" t="s">
        <v>114</v>
      </c>
      <c r="BK176" s="155">
        <f t="shared" si="19"/>
        <v>0</v>
      </c>
      <c r="BL176" s="13" t="s">
        <v>140</v>
      </c>
      <c r="BM176" s="153" t="s">
        <v>320</v>
      </c>
    </row>
    <row r="177" spans="2:65" s="1" customFormat="1" ht="16.5" customHeight="1">
      <c r="B177" s="141"/>
      <c r="C177" s="142" t="s">
        <v>321</v>
      </c>
      <c r="D177" s="142" t="s">
        <v>117</v>
      </c>
      <c r="E177" s="143" t="s">
        <v>322</v>
      </c>
      <c r="F177" s="144" t="s">
        <v>323</v>
      </c>
      <c r="G177" s="145" t="s">
        <v>160</v>
      </c>
      <c r="H177" s="146">
        <v>3</v>
      </c>
      <c r="I177" s="147"/>
      <c r="J177" s="146">
        <f t="shared" si="10"/>
        <v>0</v>
      </c>
      <c r="K177" s="148"/>
      <c r="L177" s="28"/>
      <c r="M177" s="149" t="s">
        <v>1</v>
      </c>
      <c r="N177" s="150" t="s">
        <v>40</v>
      </c>
      <c r="P177" s="151">
        <f t="shared" si="11"/>
        <v>0</v>
      </c>
      <c r="Q177" s="151">
        <v>0</v>
      </c>
      <c r="R177" s="151">
        <f t="shared" si="12"/>
        <v>0</v>
      </c>
      <c r="S177" s="151">
        <v>0</v>
      </c>
      <c r="T177" s="152">
        <f t="shared" si="13"/>
        <v>0</v>
      </c>
      <c r="AR177" s="153" t="s">
        <v>136</v>
      </c>
      <c r="AT177" s="153" t="s">
        <v>117</v>
      </c>
      <c r="AU177" s="153" t="s">
        <v>114</v>
      </c>
      <c r="AY177" s="13" t="s">
        <v>113</v>
      </c>
      <c r="BE177" s="154">
        <f t="shared" si="14"/>
        <v>0</v>
      </c>
      <c r="BF177" s="154">
        <f t="shared" si="15"/>
        <v>0</v>
      </c>
      <c r="BG177" s="154">
        <f t="shared" si="16"/>
        <v>0</v>
      </c>
      <c r="BH177" s="154">
        <f t="shared" si="17"/>
        <v>0</v>
      </c>
      <c r="BI177" s="154">
        <f t="shared" si="18"/>
        <v>0</v>
      </c>
      <c r="BJ177" s="13" t="s">
        <v>114</v>
      </c>
      <c r="BK177" s="155">
        <f t="shared" si="19"/>
        <v>0</v>
      </c>
      <c r="BL177" s="13" t="s">
        <v>136</v>
      </c>
      <c r="BM177" s="153" t="s">
        <v>324</v>
      </c>
    </row>
    <row r="178" spans="2:65" s="1" customFormat="1" ht="16.5" customHeight="1">
      <c r="B178" s="141"/>
      <c r="C178" s="156" t="s">
        <v>325</v>
      </c>
      <c r="D178" s="156" t="s">
        <v>124</v>
      </c>
      <c r="E178" s="157" t="s">
        <v>326</v>
      </c>
      <c r="F178" s="158" t="s">
        <v>327</v>
      </c>
      <c r="G178" s="159" t="s">
        <v>160</v>
      </c>
      <c r="H178" s="160">
        <v>3</v>
      </c>
      <c r="I178" s="161"/>
      <c r="J178" s="160">
        <f t="shared" si="10"/>
        <v>0</v>
      </c>
      <c r="K178" s="162"/>
      <c r="L178" s="163"/>
      <c r="M178" s="164" t="s">
        <v>1</v>
      </c>
      <c r="N178" s="165" t="s">
        <v>40</v>
      </c>
      <c r="P178" s="151">
        <f t="shared" si="11"/>
        <v>0</v>
      </c>
      <c r="Q178" s="151">
        <v>2.1000000000000001E-4</v>
      </c>
      <c r="R178" s="151">
        <f t="shared" si="12"/>
        <v>6.3000000000000003E-4</v>
      </c>
      <c r="S178" s="151">
        <v>0</v>
      </c>
      <c r="T178" s="152">
        <f t="shared" si="13"/>
        <v>0</v>
      </c>
      <c r="AR178" s="153" t="s">
        <v>140</v>
      </c>
      <c r="AT178" s="153" t="s">
        <v>124</v>
      </c>
      <c r="AU178" s="153" t="s">
        <v>114</v>
      </c>
      <c r="AY178" s="13" t="s">
        <v>113</v>
      </c>
      <c r="BE178" s="154">
        <f t="shared" si="14"/>
        <v>0</v>
      </c>
      <c r="BF178" s="154">
        <f t="shared" si="15"/>
        <v>0</v>
      </c>
      <c r="BG178" s="154">
        <f t="shared" si="16"/>
        <v>0</v>
      </c>
      <c r="BH178" s="154">
        <f t="shared" si="17"/>
        <v>0</v>
      </c>
      <c r="BI178" s="154">
        <f t="shared" si="18"/>
        <v>0</v>
      </c>
      <c r="BJ178" s="13" t="s">
        <v>114</v>
      </c>
      <c r="BK178" s="155">
        <f t="shared" si="19"/>
        <v>0</v>
      </c>
      <c r="BL178" s="13" t="s">
        <v>140</v>
      </c>
      <c r="BM178" s="153" t="s">
        <v>328</v>
      </c>
    </row>
    <row r="179" spans="2:65" s="1" customFormat="1" ht="16.5" customHeight="1">
      <c r="B179" s="141"/>
      <c r="C179" s="142" t="s">
        <v>329</v>
      </c>
      <c r="D179" s="142" t="s">
        <v>117</v>
      </c>
      <c r="E179" s="143" t="s">
        <v>330</v>
      </c>
      <c r="F179" s="144" t="s">
        <v>331</v>
      </c>
      <c r="G179" s="145" t="s">
        <v>135</v>
      </c>
      <c r="H179" s="146">
        <v>66</v>
      </c>
      <c r="I179" s="147"/>
      <c r="J179" s="146">
        <f t="shared" si="10"/>
        <v>0</v>
      </c>
      <c r="K179" s="148"/>
      <c r="L179" s="28"/>
      <c r="M179" s="149" t="s">
        <v>1</v>
      </c>
      <c r="N179" s="150" t="s">
        <v>40</v>
      </c>
      <c r="P179" s="151">
        <f t="shared" si="11"/>
        <v>0</v>
      </c>
      <c r="Q179" s="151">
        <v>0</v>
      </c>
      <c r="R179" s="151">
        <f t="shared" si="12"/>
        <v>0</v>
      </c>
      <c r="S179" s="151">
        <v>0</v>
      </c>
      <c r="T179" s="152">
        <f t="shared" si="13"/>
        <v>0</v>
      </c>
      <c r="AR179" s="153" t="s">
        <v>136</v>
      </c>
      <c r="AT179" s="153" t="s">
        <v>117</v>
      </c>
      <c r="AU179" s="153" t="s">
        <v>114</v>
      </c>
      <c r="AY179" s="13" t="s">
        <v>113</v>
      </c>
      <c r="BE179" s="154">
        <f t="shared" si="14"/>
        <v>0</v>
      </c>
      <c r="BF179" s="154">
        <f t="shared" si="15"/>
        <v>0</v>
      </c>
      <c r="BG179" s="154">
        <f t="shared" si="16"/>
        <v>0</v>
      </c>
      <c r="BH179" s="154">
        <f t="shared" si="17"/>
        <v>0</v>
      </c>
      <c r="BI179" s="154">
        <f t="shared" si="18"/>
        <v>0</v>
      </c>
      <c r="BJ179" s="13" t="s">
        <v>114</v>
      </c>
      <c r="BK179" s="155">
        <f t="shared" si="19"/>
        <v>0</v>
      </c>
      <c r="BL179" s="13" t="s">
        <v>136</v>
      </c>
      <c r="BM179" s="153" t="s">
        <v>332</v>
      </c>
    </row>
    <row r="180" spans="2:65" s="1" customFormat="1" ht="16.5" customHeight="1">
      <c r="B180" s="141"/>
      <c r="C180" s="156" t="s">
        <v>333</v>
      </c>
      <c r="D180" s="156" t="s">
        <v>124</v>
      </c>
      <c r="E180" s="157" t="s">
        <v>286</v>
      </c>
      <c r="F180" s="158" t="s">
        <v>287</v>
      </c>
      <c r="G180" s="159" t="s">
        <v>135</v>
      </c>
      <c r="H180" s="160">
        <v>66</v>
      </c>
      <c r="I180" s="161"/>
      <c r="J180" s="160">
        <f t="shared" si="10"/>
        <v>0</v>
      </c>
      <c r="K180" s="162"/>
      <c r="L180" s="163"/>
      <c r="M180" s="164" t="s">
        <v>1</v>
      </c>
      <c r="N180" s="165" t="s">
        <v>40</v>
      </c>
      <c r="P180" s="151">
        <f t="shared" si="11"/>
        <v>0</v>
      </c>
      <c r="Q180" s="151">
        <v>1.9000000000000001E-4</v>
      </c>
      <c r="R180" s="151">
        <f t="shared" si="12"/>
        <v>1.2540000000000001E-2</v>
      </c>
      <c r="S180" s="151">
        <v>0</v>
      </c>
      <c r="T180" s="152">
        <f t="shared" si="13"/>
        <v>0</v>
      </c>
      <c r="AR180" s="153" t="s">
        <v>140</v>
      </c>
      <c r="AT180" s="153" t="s">
        <v>124</v>
      </c>
      <c r="AU180" s="153" t="s">
        <v>114</v>
      </c>
      <c r="AY180" s="13" t="s">
        <v>113</v>
      </c>
      <c r="BE180" s="154">
        <f t="shared" si="14"/>
        <v>0</v>
      </c>
      <c r="BF180" s="154">
        <f t="shared" si="15"/>
        <v>0</v>
      </c>
      <c r="BG180" s="154">
        <f t="shared" si="16"/>
        <v>0</v>
      </c>
      <c r="BH180" s="154">
        <f t="shared" si="17"/>
        <v>0</v>
      </c>
      <c r="BI180" s="154">
        <f t="shared" si="18"/>
        <v>0</v>
      </c>
      <c r="BJ180" s="13" t="s">
        <v>114</v>
      </c>
      <c r="BK180" s="155">
        <f t="shared" si="19"/>
        <v>0</v>
      </c>
      <c r="BL180" s="13" t="s">
        <v>140</v>
      </c>
      <c r="BM180" s="153" t="s">
        <v>334</v>
      </c>
    </row>
    <row r="181" spans="2:65" s="1" customFormat="1" ht="16.5" customHeight="1">
      <c r="B181" s="141"/>
      <c r="C181" s="142" t="s">
        <v>335</v>
      </c>
      <c r="D181" s="142" t="s">
        <v>117</v>
      </c>
      <c r="E181" s="143" t="s">
        <v>336</v>
      </c>
      <c r="F181" s="144" t="s">
        <v>337</v>
      </c>
      <c r="G181" s="145" t="s">
        <v>135</v>
      </c>
      <c r="H181" s="146">
        <v>87</v>
      </c>
      <c r="I181" s="147"/>
      <c r="J181" s="146">
        <f t="shared" si="10"/>
        <v>0</v>
      </c>
      <c r="K181" s="148"/>
      <c r="L181" s="28"/>
      <c r="M181" s="149" t="s">
        <v>1</v>
      </c>
      <c r="N181" s="150" t="s">
        <v>40</v>
      </c>
      <c r="P181" s="151">
        <f t="shared" si="11"/>
        <v>0</v>
      </c>
      <c r="Q181" s="151">
        <v>0</v>
      </c>
      <c r="R181" s="151">
        <f t="shared" si="12"/>
        <v>0</v>
      </c>
      <c r="S181" s="151">
        <v>0</v>
      </c>
      <c r="T181" s="152">
        <f t="shared" si="13"/>
        <v>0</v>
      </c>
      <c r="AR181" s="153" t="s">
        <v>136</v>
      </c>
      <c r="AT181" s="153" t="s">
        <v>117</v>
      </c>
      <c r="AU181" s="153" t="s">
        <v>114</v>
      </c>
      <c r="AY181" s="13" t="s">
        <v>113</v>
      </c>
      <c r="BE181" s="154">
        <f t="shared" si="14"/>
        <v>0</v>
      </c>
      <c r="BF181" s="154">
        <f t="shared" si="15"/>
        <v>0</v>
      </c>
      <c r="BG181" s="154">
        <f t="shared" si="16"/>
        <v>0</v>
      </c>
      <c r="BH181" s="154">
        <f t="shared" si="17"/>
        <v>0</v>
      </c>
      <c r="BI181" s="154">
        <f t="shared" si="18"/>
        <v>0</v>
      </c>
      <c r="BJ181" s="13" t="s">
        <v>114</v>
      </c>
      <c r="BK181" s="155">
        <f t="shared" si="19"/>
        <v>0</v>
      </c>
      <c r="BL181" s="13" t="s">
        <v>136</v>
      </c>
      <c r="BM181" s="153" t="s">
        <v>338</v>
      </c>
    </row>
    <row r="182" spans="2:65" s="1" customFormat="1" ht="16.5" customHeight="1">
      <c r="B182" s="141"/>
      <c r="C182" s="156" t="s">
        <v>339</v>
      </c>
      <c r="D182" s="156" t="s">
        <v>124</v>
      </c>
      <c r="E182" s="157" t="s">
        <v>340</v>
      </c>
      <c r="F182" s="158" t="s">
        <v>341</v>
      </c>
      <c r="G182" s="159" t="s">
        <v>135</v>
      </c>
      <c r="H182" s="160">
        <v>87</v>
      </c>
      <c r="I182" s="161"/>
      <c r="J182" s="160">
        <f t="shared" si="10"/>
        <v>0</v>
      </c>
      <c r="K182" s="162"/>
      <c r="L182" s="163"/>
      <c r="M182" s="164" t="s">
        <v>1</v>
      </c>
      <c r="N182" s="165" t="s">
        <v>40</v>
      </c>
      <c r="P182" s="151">
        <f t="shared" si="11"/>
        <v>0</v>
      </c>
      <c r="Q182" s="151">
        <v>6.2E-4</v>
      </c>
      <c r="R182" s="151">
        <f t="shared" si="12"/>
        <v>5.3940000000000002E-2</v>
      </c>
      <c r="S182" s="151">
        <v>0</v>
      </c>
      <c r="T182" s="152">
        <f t="shared" si="13"/>
        <v>0</v>
      </c>
      <c r="AR182" s="153" t="s">
        <v>140</v>
      </c>
      <c r="AT182" s="153" t="s">
        <v>124</v>
      </c>
      <c r="AU182" s="153" t="s">
        <v>114</v>
      </c>
      <c r="AY182" s="13" t="s">
        <v>113</v>
      </c>
      <c r="BE182" s="154">
        <f t="shared" si="14"/>
        <v>0</v>
      </c>
      <c r="BF182" s="154">
        <f t="shared" si="15"/>
        <v>0</v>
      </c>
      <c r="BG182" s="154">
        <f t="shared" si="16"/>
        <v>0</v>
      </c>
      <c r="BH182" s="154">
        <f t="shared" si="17"/>
        <v>0</v>
      </c>
      <c r="BI182" s="154">
        <f t="shared" si="18"/>
        <v>0</v>
      </c>
      <c r="BJ182" s="13" t="s">
        <v>114</v>
      </c>
      <c r="BK182" s="155">
        <f t="shared" si="19"/>
        <v>0</v>
      </c>
      <c r="BL182" s="13" t="s">
        <v>140</v>
      </c>
      <c r="BM182" s="153" t="s">
        <v>342</v>
      </c>
    </row>
    <row r="183" spans="2:65" s="1" customFormat="1" ht="16.5" customHeight="1">
      <c r="B183" s="141"/>
      <c r="C183" s="142" t="s">
        <v>343</v>
      </c>
      <c r="D183" s="142" t="s">
        <v>117</v>
      </c>
      <c r="E183" s="143" t="s">
        <v>344</v>
      </c>
      <c r="F183" s="144" t="s">
        <v>345</v>
      </c>
      <c r="G183" s="145" t="s">
        <v>135</v>
      </c>
      <c r="H183" s="146">
        <v>8</v>
      </c>
      <c r="I183" s="147"/>
      <c r="J183" s="146">
        <f t="shared" si="10"/>
        <v>0</v>
      </c>
      <c r="K183" s="148"/>
      <c r="L183" s="28"/>
      <c r="M183" s="149" t="s">
        <v>1</v>
      </c>
      <c r="N183" s="150" t="s">
        <v>40</v>
      </c>
      <c r="P183" s="151">
        <f t="shared" si="11"/>
        <v>0</v>
      </c>
      <c r="Q183" s="151">
        <v>0</v>
      </c>
      <c r="R183" s="151">
        <f t="shared" si="12"/>
        <v>0</v>
      </c>
      <c r="S183" s="151">
        <v>0</v>
      </c>
      <c r="T183" s="152">
        <f t="shared" si="13"/>
        <v>0</v>
      </c>
      <c r="AR183" s="153" t="s">
        <v>136</v>
      </c>
      <c r="AT183" s="153" t="s">
        <v>117</v>
      </c>
      <c r="AU183" s="153" t="s">
        <v>114</v>
      </c>
      <c r="AY183" s="13" t="s">
        <v>113</v>
      </c>
      <c r="BE183" s="154">
        <f t="shared" si="14"/>
        <v>0</v>
      </c>
      <c r="BF183" s="154">
        <f t="shared" si="15"/>
        <v>0</v>
      </c>
      <c r="BG183" s="154">
        <f t="shared" si="16"/>
        <v>0</v>
      </c>
      <c r="BH183" s="154">
        <f t="shared" si="17"/>
        <v>0</v>
      </c>
      <c r="BI183" s="154">
        <f t="shared" si="18"/>
        <v>0</v>
      </c>
      <c r="BJ183" s="13" t="s">
        <v>114</v>
      </c>
      <c r="BK183" s="155">
        <f t="shared" si="19"/>
        <v>0</v>
      </c>
      <c r="BL183" s="13" t="s">
        <v>136</v>
      </c>
      <c r="BM183" s="153" t="s">
        <v>346</v>
      </c>
    </row>
    <row r="184" spans="2:65" s="1" customFormat="1" ht="16.5" customHeight="1">
      <c r="B184" s="141"/>
      <c r="C184" s="156" t="s">
        <v>347</v>
      </c>
      <c r="D184" s="156" t="s">
        <v>124</v>
      </c>
      <c r="E184" s="157" t="s">
        <v>340</v>
      </c>
      <c r="F184" s="158" t="s">
        <v>341</v>
      </c>
      <c r="G184" s="159" t="s">
        <v>135</v>
      </c>
      <c r="H184" s="160">
        <v>8</v>
      </c>
      <c r="I184" s="161"/>
      <c r="J184" s="160">
        <f t="shared" si="10"/>
        <v>0</v>
      </c>
      <c r="K184" s="162"/>
      <c r="L184" s="163"/>
      <c r="M184" s="164" t="s">
        <v>1</v>
      </c>
      <c r="N184" s="165" t="s">
        <v>40</v>
      </c>
      <c r="P184" s="151">
        <f t="shared" si="11"/>
        <v>0</v>
      </c>
      <c r="Q184" s="151">
        <v>6.2E-4</v>
      </c>
      <c r="R184" s="151">
        <f t="shared" si="12"/>
        <v>4.96E-3</v>
      </c>
      <c r="S184" s="151">
        <v>0</v>
      </c>
      <c r="T184" s="152">
        <f t="shared" si="13"/>
        <v>0</v>
      </c>
      <c r="AR184" s="153" t="s">
        <v>140</v>
      </c>
      <c r="AT184" s="153" t="s">
        <v>124</v>
      </c>
      <c r="AU184" s="153" t="s">
        <v>114</v>
      </c>
      <c r="AY184" s="13" t="s">
        <v>113</v>
      </c>
      <c r="BE184" s="154">
        <f t="shared" si="14"/>
        <v>0</v>
      </c>
      <c r="BF184" s="154">
        <f t="shared" si="15"/>
        <v>0</v>
      </c>
      <c r="BG184" s="154">
        <f t="shared" si="16"/>
        <v>0</v>
      </c>
      <c r="BH184" s="154">
        <f t="shared" si="17"/>
        <v>0</v>
      </c>
      <c r="BI184" s="154">
        <f t="shared" si="18"/>
        <v>0</v>
      </c>
      <c r="BJ184" s="13" t="s">
        <v>114</v>
      </c>
      <c r="BK184" s="155">
        <f t="shared" si="19"/>
        <v>0</v>
      </c>
      <c r="BL184" s="13" t="s">
        <v>140</v>
      </c>
      <c r="BM184" s="153" t="s">
        <v>348</v>
      </c>
    </row>
    <row r="185" spans="2:65" s="11" customFormat="1" ht="22.9" customHeight="1">
      <c r="B185" s="129"/>
      <c r="D185" s="130" t="s">
        <v>73</v>
      </c>
      <c r="E185" s="139" t="s">
        <v>349</v>
      </c>
      <c r="F185" s="139" t="s">
        <v>350</v>
      </c>
      <c r="I185" s="132"/>
      <c r="J185" s="140">
        <f>BK185</f>
        <v>0</v>
      </c>
      <c r="L185" s="129"/>
      <c r="M185" s="134"/>
      <c r="P185" s="135">
        <f>SUM(P186:P196)</f>
        <v>0</v>
      </c>
      <c r="R185" s="135">
        <f>SUM(R186:R196)</f>
        <v>7.9199599999999997</v>
      </c>
      <c r="T185" s="136">
        <f>SUM(T186:T196)</f>
        <v>0</v>
      </c>
      <c r="AR185" s="130" t="s">
        <v>130</v>
      </c>
      <c r="AT185" s="137" t="s">
        <v>73</v>
      </c>
      <c r="AU185" s="137" t="s">
        <v>82</v>
      </c>
      <c r="AY185" s="130" t="s">
        <v>113</v>
      </c>
      <c r="BK185" s="138">
        <f>SUM(BK186:BK196)</f>
        <v>0</v>
      </c>
    </row>
    <row r="186" spans="2:65" s="1" customFormat="1" ht="21.75" customHeight="1">
      <c r="B186" s="141"/>
      <c r="C186" s="142" t="s">
        <v>351</v>
      </c>
      <c r="D186" s="142" t="s">
        <v>117</v>
      </c>
      <c r="E186" s="143" t="s">
        <v>352</v>
      </c>
      <c r="F186" s="144" t="s">
        <v>353</v>
      </c>
      <c r="G186" s="145" t="s">
        <v>120</v>
      </c>
      <c r="H186" s="146">
        <v>1.4</v>
      </c>
      <c r="I186" s="147"/>
      <c r="J186" s="146">
        <f t="shared" ref="J186:J196" si="20">ROUND(I186*H186,3)</f>
        <v>0</v>
      </c>
      <c r="K186" s="148"/>
      <c r="L186" s="28"/>
      <c r="M186" s="149" t="s">
        <v>1</v>
      </c>
      <c r="N186" s="150" t="s">
        <v>40</v>
      </c>
      <c r="P186" s="151">
        <f t="shared" ref="P186:P196" si="21">O186*H186</f>
        <v>0</v>
      </c>
      <c r="Q186" s="151">
        <v>0</v>
      </c>
      <c r="R186" s="151">
        <f t="shared" ref="R186:R196" si="22">Q186*H186</f>
        <v>0</v>
      </c>
      <c r="S186" s="151">
        <v>0</v>
      </c>
      <c r="T186" s="152">
        <f t="shared" ref="T186:T196" si="23">S186*H186</f>
        <v>0</v>
      </c>
      <c r="AR186" s="153" t="s">
        <v>136</v>
      </c>
      <c r="AT186" s="153" t="s">
        <v>117</v>
      </c>
      <c r="AU186" s="153" t="s">
        <v>114</v>
      </c>
      <c r="AY186" s="13" t="s">
        <v>113</v>
      </c>
      <c r="BE186" s="154">
        <f t="shared" ref="BE186:BE196" si="24">IF(N186="základná",J186,0)</f>
        <v>0</v>
      </c>
      <c r="BF186" s="154">
        <f t="shared" ref="BF186:BF196" si="25">IF(N186="znížená",J186,0)</f>
        <v>0</v>
      </c>
      <c r="BG186" s="154">
        <f t="shared" ref="BG186:BG196" si="26">IF(N186="zákl. prenesená",J186,0)</f>
        <v>0</v>
      </c>
      <c r="BH186" s="154">
        <f t="shared" ref="BH186:BH196" si="27">IF(N186="zníž. prenesená",J186,0)</f>
        <v>0</v>
      </c>
      <c r="BI186" s="154">
        <f t="shared" ref="BI186:BI196" si="28">IF(N186="nulová",J186,0)</f>
        <v>0</v>
      </c>
      <c r="BJ186" s="13" t="s">
        <v>114</v>
      </c>
      <c r="BK186" s="155">
        <f t="shared" ref="BK186:BK196" si="29">ROUND(I186*H186,3)</f>
        <v>0</v>
      </c>
      <c r="BL186" s="13" t="s">
        <v>136</v>
      </c>
      <c r="BM186" s="153" t="s">
        <v>354</v>
      </c>
    </row>
    <row r="187" spans="2:65" s="1" customFormat="1" ht="21.75" customHeight="1">
      <c r="B187" s="141"/>
      <c r="C187" s="142" t="s">
        <v>355</v>
      </c>
      <c r="D187" s="142" t="s">
        <v>117</v>
      </c>
      <c r="E187" s="143" t="s">
        <v>356</v>
      </c>
      <c r="F187" s="144" t="s">
        <v>357</v>
      </c>
      <c r="G187" s="145" t="s">
        <v>120</v>
      </c>
      <c r="H187" s="146">
        <v>1.4</v>
      </c>
      <c r="I187" s="147"/>
      <c r="J187" s="146">
        <f t="shared" si="20"/>
        <v>0</v>
      </c>
      <c r="K187" s="148"/>
      <c r="L187" s="28"/>
      <c r="M187" s="149" t="s">
        <v>1</v>
      </c>
      <c r="N187" s="150" t="s">
        <v>40</v>
      </c>
      <c r="P187" s="151">
        <f t="shared" si="21"/>
        <v>0</v>
      </c>
      <c r="Q187" s="151">
        <v>0</v>
      </c>
      <c r="R187" s="151">
        <f t="shared" si="22"/>
        <v>0</v>
      </c>
      <c r="S187" s="151">
        <v>0</v>
      </c>
      <c r="T187" s="152">
        <f t="shared" si="23"/>
        <v>0</v>
      </c>
      <c r="AR187" s="153" t="s">
        <v>136</v>
      </c>
      <c r="AT187" s="153" t="s">
        <v>117</v>
      </c>
      <c r="AU187" s="153" t="s">
        <v>114</v>
      </c>
      <c r="AY187" s="13" t="s">
        <v>113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3" t="s">
        <v>114</v>
      </c>
      <c r="BK187" s="155">
        <f t="shared" si="29"/>
        <v>0</v>
      </c>
      <c r="BL187" s="13" t="s">
        <v>136</v>
      </c>
      <c r="BM187" s="153" t="s">
        <v>358</v>
      </c>
    </row>
    <row r="188" spans="2:65" s="1" customFormat="1" ht="21.75" customHeight="1">
      <c r="B188" s="141"/>
      <c r="C188" s="142" t="s">
        <v>359</v>
      </c>
      <c r="D188" s="142" t="s">
        <v>117</v>
      </c>
      <c r="E188" s="143" t="s">
        <v>360</v>
      </c>
      <c r="F188" s="144" t="s">
        <v>361</v>
      </c>
      <c r="G188" s="145" t="s">
        <v>135</v>
      </c>
      <c r="H188" s="146">
        <v>76</v>
      </c>
      <c r="I188" s="147"/>
      <c r="J188" s="146">
        <f t="shared" si="20"/>
        <v>0</v>
      </c>
      <c r="K188" s="148"/>
      <c r="L188" s="28"/>
      <c r="M188" s="149" t="s">
        <v>1</v>
      </c>
      <c r="N188" s="150" t="s">
        <v>40</v>
      </c>
      <c r="P188" s="151">
        <f t="shared" si="21"/>
        <v>0</v>
      </c>
      <c r="Q188" s="151">
        <v>0</v>
      </c>
      <c r="R188" s="151">
        <f t="shared" si="22"/>
        <v>0</v>
      </c>
      <c r="S188" s="151">
        <v>0</v>
      </c>
      <c r="T188" s="152">
        <f t="shared" si="23"/>
        <v>0</v>
      </c>
      <c r="AR188" s="153" t="s">
        <v>136</v>
      </c>
      <c r="AT188" s="153" t="s">
        <v>117</v>
      </c>
      <c r="AU188" s="153" t="s">
        <v>114</v>
      </c>
      <c r="AY188" s="13" t="s">
        <v>113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3" t="s">
        <v>114</v>
      </c>
      <c r="BK188" s="155">
        <f t="shared" si="29"/>
        <v>0</v>
      </c>
      <c r="BL188" s="13" t="s">
        <v>136</v>
      </c>
      <c r="BM188" s="153" t="s">
        <v>362</v>
      </c>
    </row>
    <row r="189" spans="2:65" s="1" customFormat="1" ht="21.75" customHeight="1">
      <c r="B189" s="141"/>
      <c r="C189" s="142" t="s">
        <v>363</v>
      </c>
      <c r="D189" s="142" t="s">
        <v>117</v>
      </c>
      <c r="E189" s="143" t="s">
        <v>364</v>
      </c>
      <c r="F189" s="144" t="s">
        <v>365</v>
      </c>
      <c r="G189" s="145" t="s">
        <v>120</v>
      </c>
      <c r="H189" s="146">
        <v>21</v>
      </c>
      <c r="I189" s="147"/>
      <c r="J189" s="146">
        <f t="shared" si="20"/>
        <v>0</v>
      </c>
      <c r="K189" s="148"/>
      <c r="L189" s="28"/>
      <c r="M189" s="149" t="s">
        <v>1</v>
      </c>
      <c r="N189" s="150" t="s">
        <v>40</v>
      </c>
      <c r="P189" s="151">
        <f t="shared" si="21"/>
        <v>0</v>
      </c>
      <c r="Q189" s="151">
        <v>0</v>
      </c>
      <c r="R189" s="151">
        <f t="shared" si="22"/>
        <v>0</v>
      </c>
      <c r="S189" s="151">
        <v>0</v>
      </c>
      <c r="T189" s="152">
        <f t="shared" si="23"/>
        <v>0</v>
      </c>
      <c r="AR189" s="153" t="s">
        <v>136</v>
      </c>
      <c r="AT189" s="153" t="s">
        <v>117</v>
      </c>
      <c r="AU189" s="153" t="s">
        <v>114</v>
      </c>
      <c r="AY189" s="13" t="s">
        <v>113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3" t="s">
        <v>114</v>
      </c>
      <c r="BK189" s="155">
        <f t="shared" si="29"/>
        <v>0</v>
      </c>
      <c r="BL189" s="13" t="s">
        <v>136</v>
      </c>
      <c r="BM189" s="153" t="s">
        <v>366</v>
      </c>
    </row>
    <row r="190" spans="2:65" s="1" customFormat="1" ht="21.75" customHeight="1">
      <c r="B190" s="141"/>
      <c r="C190" s="142" t="s">
        <v>136</v>
      </c>
      <c r="D190" s="142" t="s">
        <v>117</v>
      </c>
      <c r="E190" s="143" t="s">
        <v>367</v>
      </c>
      <c r="F190" s="144" t="s">
        <v>368</v>
      </c>
      <c r="G190" s="145" t="s">
        <v>135</v>
      </c>
      <c r="H190" s="146">
        <v>76</v>
      </c>
      <c r="I190" s="147"/>
      <c r="J190" s="146">
        <f t="shared" si="20"/>
        <v>0</v>
      </c>
      <c r="K190" s="148"/>
      <c r="L190" s="28"/>
      <c r="M190" s="149" t="s">
        <v>1</v>
      </c>
      <c r="N190" s="150" t="s">
        <v>40</v>
      </c>
      <c r="P190" s="151">
        <f t="shared" si="21"/>
        <v>0</v>
      </c>
      <c r="Q190" s="151">
        <v>0</v>
      </c>
      <c r="R190" s="151">
        <f t="shared" si="22"/>
        <v>0</v>
      </c>
      <c r="S190" s="151">
        <v>0</v>
      </c>
      <c r="T190" s="152">
        <f t="shared" si="23"/>
        <v>0</v>
      </c>
      <c r="AR190" s="153" t="s">
        <v>136</v>
      </c>
      <c r="AT190" s="153" t="s">
        <v>117</v>
      </c>
      <c r="AU190" s="153" t="s">
        <v>114</v>
      </c>
      <c r="AY190" s="13" t="s">
        <v>113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3" t="s">
        <v>114</v>
      </c>
      <c r="BK190" s="155">
        <f t="shared" si="29"/>
        <v>0</v>
      </c>
      <c r="BL190" s="13" t="s">
        <v>136</v>
      </c>
      <c r="BM190" s="153" t="s">
        <v>369</v>
      </c>
    </row>
    <row r="191" spans="2:65" s="1" customFormat="1" ht="16.5" customHeight="1">
      <c r="B191" s="141"/>
      <c r="C191" s="156" t="s">
        <v>370</v>
      </c>
      <c r="D191" s="156" t="s">
        <v>124</v>
      </c>
      <c r="E191" s="157" t="s">
        <v>371</v>
      </c>
      <c r="F191" s="158" t="s">
        <v>372</v>
      </c>
      <c r="G191" s="159" t="s">
        <v>373</v>
      </c>
      <c r="H191" s="160">
        <v>7.9039999999999999</v>
      </c>
      <c r="I191" s="161"/>
      <c r="J191" s="160">
        <f t="shared" si="20"/>
        <v>0</v>
      </c>
      <c r="K191" s="162"/>
      <c r="L191" s="163"/>
      <c r="M191" s="164" t="s">
        <v>1</v>
      </c>
      <c r="N191" s="165" t="s">
        <v>40</v>
      </c>
      <c r="P191" s="151">
        <f t="shared" si="21"/>
        <v>0</v>
      </c>
      <c r="Q191" s="151">
        <v>1</v>
      </c>
      <c r="R191" s="151">
        <f t="shared" si="22"/>
        <v>7.9039999999999999</v>
      </c>
      <c r="S191" s="151">
        <v>0</v>
      </c>
      <c r="T191" s="152">
        <f t="shared" si="23"/>
        <v>0</v>
      </c>
      <c r="AR191" s="153" t="s">
        <v>140</v>
      </c>
      <c r="AT191" s="153" t="s">
        <v>124</v>
      </c>
      <c r="AU191" s="153" t="s">
        <v>114</v>
      </c>
      <c r="AY191" s="13" t="s">
        <v>113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3" t="s">
        <v>114</v>
      </c>
      <c r="BK191" s="155">
        <f t="shared" si="29"/>
        <v>0</v>
      </c>
      <c r="BL191" s="13" t="s">
        <v>140</v>
      </c>
      <c r="BM191" s="153" t="s">
        <v>374</v>
      </c>
    </row>
    <row r="192" spans="2:65" s="1" customFormat="1" ht="21.75" customHeight="1">
      <c r="B192" s="141"/>
      <c r="C192" s="142" t="s">
        <v>375</v>
      </c>
      <c r="D192" s="142" t="s">
        <v>117</v>
      </c>
      <c r="E192" s="143" t="s">
        <v>376</v>
      </c>
      <c r="F192" s="144" t="s">
        <v>377</v>
      </c>
      <c r="G192" s="145" t="s">
        <v>135</v>
      </c>
      <c r="H192" s="146">
        <v>76</v>
      </c>
      <c r="I192" s="147"/>
      <c r="J192" s="146">
        <f t="shared" si="20"/>
        <v>0</v>
      </c>
      <c r="K192" s="148"/>
      <c r="L192" s="28"/>
      <c r="M192" s="149" t="s">
        <v>1</v>
      </c>
      <c r="N192" s="150" t="s">
        <v>40</v>
      </c>
      <c r="P192" s="151">
        <f t="shared" si="21"/>
        <v>0</v>
      </c>
      <c r="Q192" s="151">
        <v>0</v>
      </c>
      <c r="R192" s="151">
        <f t="shared" si="22"/>
        <v>0</v>
      </c>
      <c r="S192" s="151">
        <v>0</v>
      </c>
      <c r="T192" s="152">
        <f t="shared" si="23"/>
        <v>0</v>
      </c>
      <c r="AR192" s="153" t="s">
        <v>136</v>
      </c>
      <c r="AT192" s="153" t="s">
        <v>117</v>
      </c>
      <c r="AU192" s="153" t="s">
        <v>114</v>
      </c>
      <c r="AY192" s="13" t="s">
        <v>113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3" t="s">
        <v>114</v>
      </c>
      <c r="BK192" s="155">
        <f t="shared" si="29"/>
        <v>0</v>
      </c>
      <c r="BL192" s="13" t="s">
        <v>136</v>
      </c>
      <c r="BM192" s="153" t="s">
        <v>378</v>
      </c>
    </row>
    <row r="193" spans="2:65" s="1" customFormat="1" ht="21.75" customHeight="1">
      <c r="B193" s="141"/>
      <c r="C193" s="156" t="s">
        <v>379</v>
      </c>
      <c r="D193" s="156" t="s">
        <v>124</v>
      </c>
      <c r="E193" s="157" t="s">
        <v>380</v>
      </c>
      <c r="F193" s="158" t="s">
        <v>381</v>
      </c>
      <c r="G193" s="159" t="s">
        <v>135</v>
      </c>
      <c r="H193" s="160">
        <v>76</v>
      </c>
      <c r="I193" s="161"/>
      <c r="J193" s="160">
        <f t="shared" si="20"/>
        <v>0</v>
      </c>
      <c r="K193" s="162"/>
      <c r="L193" s="163"/>
      <c r="M193" s="164" t="s">
        <v>1</v>
      </c>
      <c r="N193" s="165" t="s">
        <v>40</v>
      </c>
      <c r="P193" s="151">
        <f t="shared" si="21"/>
        <v>0</v>
      </c>
      <c r="Q193" s="151">
        <v>2.1000000000000001E-4</v>
      </c>
      <c r="R193" s="151">
        <f t="shared" si="22"/>
        <v>1.5960000000000002E-2</v>
      </c>
      <c r="S193" s="151">
        <v>0</v>
      </c>
      <c r="T193" s="152">
        <f t="shared" si="23"/>
        <v>0</v>
      </c>
      <c r="AR193" s="153" t="s">
        <v>140</v>
      </c>
      <c r="AT193" s="153" t="s">
        <v>124</v>
      </c>
      <c r="AU193" s="153" t="s">
        <v>114</v>
      </c>
      <c r="AY193" s="13" t="s">
        <v>113</v>
      </c>
      <c r="BE193" s="154">
        <f t="shared" si="24"/>
        <v>0</v>
      </c>
      <c r="BF193" s="154">
        <f t="shared" si="25"/>
        <v>0</v>
      </c>
      <c r="BG193" s="154">
        <f t="shared" si="26"/>
        <v>0</v>
      </c>
      <c r="BH193" s="154">
        <f t="shared" si="27"/>
        <v>0</v>
      </c>
      <c r="BI193" s="154">
        <f t="shared" si="28"/>
        <v>0</v>
      </c>
      <c r="BJ193" s="13" t="s">
        <v>114</v>
      </c>
      <c r="BK193" s="155">
        <f t="shared" si="29"/>
        <v>0</v>
      </c>
      <c r="BL193" s="13" t="s">
        <v>140</v>
      </c>
      <c r="BM193" s="153" t="s">
        <v>382</v>
      </c>
    </row>
    <row r="194" spans="2:65" s="1" customFormat="1" ht="21.75" customHeight="1">
      <c r="B194" s="141"/>
      <c r="C194" s="142" t="s">
        <v>383</v>
      </c>
      <c r="D194" s="142" t="s">
        <v>117</v>
      </c>
      <c r="E194" s="143" t="s">
        <v>384</v>
      </c>
      <c r="F194" s="144" t="s">
        <v>385</v>
      </c>
      <c r="G194" s="145" t="s">
        <v>135</v>
      </c>
      <c r="H194" s="146">
        <v>76</v>
      </c>
      <c r="I194" s="147"/>
      <c r="J194" s="146">
        <f t="shared" si="20"/>
        <v>0</v>
      </c>
      <c r="K194" s="148"/>
      <c r="L194" s="28"/>
      <c r="M194" s="149" t="s">
        <v>1</v>
      </c>
      <c r="N194" s="150" t="s">
        <v>40</v>
      </c>
      <c r="P194" s="151">
        <f t="shared" si="21"/>
        <v>0</v>
      </c>
      <c r="Q194" s="151">
        <v>0</v>
      </c>
      <c r="R194" s="151">
        <f t="shared" si="22"/>
        <v>0</v>
      </c>
      <c r="S194" s="151">
        <v>0</v>
      </c>
      <c r="T194" s="152">
        <f t="shared" si="23"/>
        <v>0</v>
      </c>
      <c r="AR194" s="153" t="s">
        <v>136</v>
      </c>
      <c r="AT194" s="153" t="s">
        <v>117</v>
      </c>
      <c r="AU194" s="153" t="s">
        <v>114</v>
      </c>
      <c r="AY194" s="13" t="s">
        <v>113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3" t="s">
        <v>114</v>
      </c>
      <c r="BK194" s="155">
        <f t="shared" si="29"/>
        <v>0</v>
      </c>
      <c r="BL194" s="13" t="s">
        <v>136</v>
      </c>
      <c r="BM194" s="153" t="s">
        <v>386</v>
      </c>
    </row>
    <row r="195" spans="2:65" s="1" customFormat="1" ht="21.75" customHeight="1">
      <c r="B195" s="141"/>
      <c r="C195" s="142" t="s">
        <v>387</v>
      </c>
      <c r="D195" s="142" t="s">
        <v>117</v>
      </c>
      <c r="E195" s="143" t="s">
        <v>388</v>
      </c>
      <c r="F195" s="144" t="s">
        <v>389</v>
      </c>
      <c r="G195" s="145" t="s">
        <v>120</v>
      </c>
      <c r="H195" s="146">
        <v>5.32</v>
      </c>
      <c r="I195" s="147"/>
      <c r="J195" s="146">
        <f t="shared" si="20"/>
        <v>0</v>
      </c>
      <c r="K195" s="148"/>
      <c r="L195" s="28"/>
      <c r="M195" s="149" t="s">
        <v>1</v>
      </c>
      <c r="N195" s="150" t="s">
        <v>40</v>
      </c>
      <c r="P195" s="151">
        <f t="shared" si="21"/>
        <v>0</v>
      </c>
      <c r="Q195" s="151">
        <v>0</v>
      </c>
      <c r="R195" s="151">
        <f t="shared" si="22"/>
        <v>0</v>
      </c>
      <c r="S195" s="151">
        <v>0</v>
      </c>
      <c r="T195" s="152">
        <f t="shared" si="23"/>
        <v>0</v>
      </c>
      <c r="AR195" s="153" t="s">
        <v>136</v>
      </c>
      <c r="AT195" s="153" t="s">
        <v>117</v>
      </c>
      <c r="AU195" s="153" t="s">
        <v>114</v>
      </c>
      <c r="AY195" s="13" t="s">
        <v>113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3" t="s">
        <v>114</v>
      </c>
      <c r="BK195" s="155">
        <f t="shared" si="29"/>
        <v>0</v>
      </c>
      <c r="BL195" s="13" t="s">
        <v>136</v>
      </c>
      <c r="BM195" s="153" t="s">
        <v>390</v>
      </c>
    </row>
    <row r="196" spans="2:65" s="1" customFormat="1" ht="21.75" customHeight="1">
      <c r="B196" s="141"/>
      <c r="C196" s="142" t="s">
        <v>391</v>
      </c>
      <c r="D196" s="142" t="s">
        <v>117</v>
      </c>
      <c r="E196" s="143" t="s">
        <v>392</v>
      </c>
      <c r="F196" s="144" t="s">
        <v>393</v>
      </c>
      <c r="G196" s="145" t="s">
        <v>394</v>
      </c>
      <c r="H196" s="146">
        <v>38</v>
      </c>
      <c r="I196" s="147"/>
      <c r="J196" s="146">
        <f t="shared" si="20"/>
        <v>0</v>
      </c>
      <c r="K196" s="148"/>
      <c r="L196" s="28"/>
      <c r="M196" s="149" t="s">
        <v>1</v>
      </c>
      <c r="N196" s="150" t="s">
        <v>40</v>
      </c>
      <c r="P196" s="151">
        <f t="shared" si="21"/>
        <v>0</v>
      </c>
      <c r="Q196" s="151">
        <v>0</v>
      </c>
      <c r="R196" s="151">
        <f t="shared" si="22"/>
        <v>0</v>
      </c>
      <c r="S196" s="151">
        <v>0</v>
      </c>
      <c r="T196" s="152">
        <f t="shared" si="23"/>
        <v>0</v>
      </c>
      <c r="AR196" s="153" t="s">
        <v>136</v>
      </c>
      <c r="AT196" s="153" t="s">
        <v>117</v>
      </c>
      <c r="AU196" s="153" t="s">
        <v>114</v>
      </c>
      <c r="AY196" s="13" t="s">
        <v>113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3" t="s">
        <v>114</v>
      </c>
      <c r="BK196" s="155">
        <f t="shared" si="29"/>
        <v>0</v>
      </c>
      <c r="BL196" s="13" t="s">
        <v>136</v>
      </c>
      <c r="BM196" s="153" t="s">
        <v>395</v>
      </c>
    </row>
    <row r="197" spans="2:65" s="11" customFormat="1" ht="22.9" customHeight="1">
      <c r="B197" s="129"/>
      <c r="D197" s="130" t="s">
        <v>73</v>
      </c>
      <c r="E197" s="139" t="s">
        <v>396</v>
      </c>
      <c r="F197" s="139" t="s">
        <v>397</v>
      </c>
      <c r="I197" s="132"/>
      <c r="J197" s="140">
        <f>BK197</f>
        <v>0</v>
      </c>
      <c r="L197" s="129"/>
      <c r="M197" s="134"/>
      <c r="P197" s="135">
        <f>SUM(P198:P203)</f>
        <v>0</v>
      </c>
      <c r="R197" s="135">
        <f>SUM(R198:R203)</f>
        <v>0</v>
      </c>
      <c r="T197" s="136">
        <f>SUM(T198:T203)</f>
        <v>0</v>
      </c>
      <c r="AR197" s="130" t="s">
        <v>130</v>
      </c>
      <c r="AT197" s="137" t="s">
        <v>73</v>
      </c>
      <c r="AU197" s="137" t="s">
        <v>82</v>
      </c>
      <c r="AY197" s="130" t="s">
        <v>113</v>
      </c>
      <c r="BK197" s="138">
        <f>SUM(BK198:BK203)</f>
        <v>0</v>
      </c>
    </row>
    <row r="198" spans="2:65" s="1" customFormat="1" ht="16.5" customHeight="1">
      <c r="B198" s="141"/>
      <c r="C198" s="142" t="s">
        <v>398</v>
      </c>
      <c r="D198" s="142" t="s">
        <v>117</v>
      </c>
      <c r="E198" s="143" t="s">
        <v>399</v>
      </c>
      <c r="F198" s="144" t="s">
        <v>400</v>
      </c>
      <c r="G198" s="145" t="s">
        <v>160</v>
      </c>
      <c r="H198" s="146">
        <v>1</v>
      </c>
      <c r="I198" s="147"/>
      <c r="J198" s="146">
        <f t="shared" ref="J198:J203" si="30">ROUND(I198*H198,3)</f>
        <v>0</v>
      </c>
      <c r="K198" s="148"/>
      <c r="L198" s="28"/>
      <c r="M198" s="149" t="s">
        <v>1</v>
      </c>
      <c r="N198" s="150" t="s">
        <v>40</v>
      </c>
      <c r="P198" s="151">
        <f t="shared" ref="P198:P203" si="31">O198*H198</f>
        <v>0</v>
      </c>
      <c r="Q198" s="151">
        <v>0</v>
      </c>
      <c r="R198" s="151">
        <f t="shared" ref="R198:R203" si="32">Q198*H198</f>
        <v>0</v>
      </c>
      <c r="S198" s="151">
        <v>0</v>
      </c>
      <c r="T198" s="152">
        <f t="shared" ref="T198:T203" si="33">S198*H198</f>
        <v>0</v>
      </c>
      <c r="AR198" s="153" t="s">
        <v>136</v>
      </c>
      <c r="AT198" s="153" t="s">
        <v>117</v>
      </c>
      <c r="AU198" s="153" t="s">
        <v>114</v>
      </c>
      <c r="AY198" s="13" t="s">
        <v>113</v>
      </c>
      <c r="BE198" s="154">
        <f t="shared" ref="BE198:BE203" si="34">IF(N198="základná",J198,0)</f>
        <v>0</v>
      </c>
      <c r="BF198" s="154">
        <f t="shared" ref="BF198:BF203" si="35">IF(N198="znížená",J198,0)</f>
        <v>0</v>
      </c>
      <c r="BG198" s="154">
        <f t="shared" ref="BG198:BG203" si="36">IF(N198="zákl. prenesená",J198,0)</f>
        <v>0</v>
      </c>
      <c r="BH198" s="154">
        <f t="shared" ref="BH198:BH203" si="37">IF(N198="zníž. prenesená",J198,0)</f>
        <v>0</v>
      </c>
      <c r="BI198" s="154">
        <f t="shared" ref="BI198:BI203" si="38">IF(N198="nulová",J198,0)</f>
        <v>0</v>
      </c>
      <c r="BJ198" s="13" t="s">
        <v>114</v>
      </c>
      <c r="BK198" s="155">
        <f t="shared" ref="BK198:BK203" si="39">ROUND(I198*H198,3)</f>
        <v>0</v>
      </c>
      <c r="BL198" s="13" t="s">
        <v>136</v>
      </c>
      <c r="BM198" s="153" t="s">
        <v>401</v>
      </c>
    </row>
    <row r="199" spans="2:65" s="1" customFormat="1" ht="33" customHeight="1">
      <c r="B199" s="141"/>
      <c r="C199" s="142" t="s">
        <v>402</v>
      </c>
      <c r="D199" s="142" t="s">
        <v>117</v>
      </c>
      <c r="E199" s="143" t="s">
        <v>403</v>
      </c>
      <c r="F199" s="144" t="s">
        <v>404</v>
      </c>
      <c r="G199" s="145" t="s">
        <v>160</v>
      </c>
      <c r="H199" s="146">
        <v>24</v>
      </c>
      <c r="I199" s="147"/>
      <c r="J199" s="146">
        <f t="shared" si="30"/>
        <v>0</v>
      </c>
      <c r="K199" s="148"/>
      <c r="L199" s="28"/>
      <c r="M199" s="149" t="s">
        <v>1</v>
      </c>
      <c r="N199" s="150" t="s">
        <v>40</v>
      </c>
      <c r="P199" s="151">
        <f t="shared" si="31"/>
        <v>0</v>
      </c>
      <c r="Q199" s="151">
        <v>0</v>
      </c>
      <c r="R199" s="151">
        <f t="shared" si="32"/>
        <v>0</v>
      </c>
      <c r="S199" s="151">
        <v>0</v>
      </c>
      <c r="T199" s="152">
        <f t="shared" si="33"/>
        <v>0</v>
      </c>
      <c r="AR199" s="153" t="s">
        <v>136</v>
      </c>
      <c r="AT199" s="153" t="s">
        <v>117</v>
      </c>
      <c r="AU199" s="153" t="s">
        <v>114</v>
      </c>
      <c r="AY199" s="13" t="s">
        <v>113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3" t="s">
        <v>114</v>
      </c>
      <c r="BK199" s="155">
        <f t="shared" si="39"/>
        <v>0</v>
      </c>
      <c r="BL199" s="13" t="s">
        <v>136</v>
      </c>
      <c r="BM199" s="153" t="s">
        <v>405</v>
      </c>
    </row>
    <row r="200" spans="2:65" s="1" customFormat="1" ht="21.75" customHeight="1">
      <c r="B200" s="141"/>
      <c r="C200" s="142" t="s">
        <v>406</v>
      </c>
      <c r="D200" s="142" t="s">
        <v>117</v>
      </c>
      <c r="E200" s="143" t="s">
        <v>407</v>
      </c>
      <c r="F200" s="144" t="s">
        <v>408</v>
      </c>
      <c r="G200" s="145" t="s">
        <v>409</v>
      </c>
      <c r="H200" s="146">
        <v>1</v>
      </c>
      <c r="I200" s="147"/>
      <c r="J200" s="146">
        <f t="shared" si="30"/>
        <v>0</v>
      </c>
      <c r="K200" s="148"/>
      <c r="L200" s="28"/>
      <c r="M200" s="149" t="s">
        <v>1</v>
      </c>
      <c r="N200" s="150" t="s">
        <v>40</v>
      </c>
      <c r="P200" s="151">
        <f t="shared" si="31"/>
        <v>0</v>
      </c>
      <c r="Q200" s="151">
        <v>0</v>
      </c>
      <c r="R200" s="151">
        <f t="shared" si="32"/>
        <v>0</v>
      </c>
      <c r="S200" s="151">
        <v>0</v>
      </c>
      <c r="T200" s="152">
        <f t="shared" si="33"/>
        <v>0</v>
      </c>
      <c r="AR200" s="153" t="s">
        <v>136</v>
      </c>
      <c r="AT200" s="153" t="s">
        <v>117</v>
      </c>
      <c r="AU200" s="153" t="s">
        <v>114</v>
      </c>
      <c r="AY200" s="13" t="s">
        <v>113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3" t="s">
        <v>114</v>
      </c>
      <c r="BK200" s="155">
        <f t="shared" si="39"/>
        <v>0</v>
      </c>
      <c r="BL200" s="13" t="s">
        <v>136</v>
      </c>
      <c r="BM200" s="153" t="s">
        <v>410</v>
      </c>
    </row>
    <row r="201" spans="2:65" s="1" customFormat="1" ht="21.75" customHeight="1">
      <c r="B201" s="141"/>
      <c r="C201" s="142" t="s">
        <v>411</v>
      </c>
      <c r="D201" s="142" t="s">
        <v>117</v>
      </c>
      <c r="E201" s="143" t="s">
        <v>412</v>
      </c>
      <c r="F201" s="144" t="s">
        <v>413</v>
      </c>
      <c r="G201" s="145" t="s">
        <v>409</v>
      </c>
      <c r="H201" s="146">
        <v>1</v>
      </c>
      <c r="I201" s="147"/>
      <c r="J201" s="146">
        <f t="shared" si="30"/>
        <v>0</v>
      </c>
      <c r="K201" s="148"/>
      <c r="L201" s="28"/>
      <c r="M201" s="149" t="s">
        <v>1</v>
      </c>
      <c r="N201" s="150" t="s">
        <v>40</v>
      </c>
      <c r="P201" s="151">
        <f t="shared" si="31"/>
        <v>0</v>
      </c>
      <c r="Q201" s="151">
        <v>0</v>
      </c>
      <c r="R201" s="151">
        <f t="shared" si="32"/>
        <v>0</v>
      </c>
      <c r="S201" s="151">
        <v>0</v>
      </c>
      <c r="T201" s="152">
        <f t="shared" si="33"/>
        <v>0</v>
      </c>
      <c r="AR201" s="153" t="s">
        <v>136</v>
      </c>
      <c r="AT201" s="153" t="s">
        <v>117</v>
      </c>
      <c r="AU201" s="153" t="s">
        <v>114</v>
      </c>
      <c r="AY201" s="13" t="s">
        <v>113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3" t="s">
        <v>114</v>
      </c>
      <c r="BK201" s="155">
        <f t="shared" si="39"/>
        <v>0</v>
      </c>
      <c r="BL201" s="13" t="s">
        <v>136</v>
      </c>
      <c r="BM201" s="153" t="s">
        <v>414</v>
      </c>
    </row>
    <row r="202" spans="2:65" s="1" customFormat="1" ht="21.75" customHeight="1">
      <c r="B202" s="141"/>
      <c r="C202" s="142" t="s">
        <v>415</v>
      </c>
      <c r="D202" s="142" t="s">
        <v>117</v>
      </c>
      <c r="E202" s="143" t="s">
        <v>416</v>
      </c>
      <c r="F202" s="144" t="s">
        <v>417</v>
      </c>
      <c r="G202" s="145" t="s">
        <v>409</v>
      </c>
      <c r="H202" s="146">
        <v>1</v>
      </c>
      <c r="I202" s="147"/>
      <c r="J202" s="146">
        <f t="shared" si="30"/>
        <v>0</v>
      </c>
      <c r="K202" s="148"/>
      <c r="L202" s="28"/>
      <c r="M202" s="149" t="s">
        <v>1</v>
      </c>
      <c r="N202" s="150" t="s">
        <v>40</v>
      </c>
      <c r="P202" s="151">
        <f t="shared" si="31"/>
        <v>0</v>
      </c>
      <c r="Q202" s="151">
        <v>0</v>
      </c>
      <c r="R202" s="151">
        <f t="shared" si="32"/>
        <v>0</v>
      </c>
      <c r="S202" s="151">
        <v>0</v>
      </c>
      <c r="T202" s="152">
        <f t="shared" si="33"/>
        <v>0</v>
      </c>
      <c r="AR202" s="153" t="s">
        <v>136</v>
      </c>
      <c r="AT202" s="153" t="s">
        <v>117</v>
      </c>
      <c r="AU202" s="153" t="s">
        <v>114</v>
      </c>
      <c r="AY202" s="13" t="s">
        <v>113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3" t="s">
        <v>114</v>
      </c>
      <c r="BK202" s="155">
        <f t="shared" si="39"/>
        <v>0</v>
      </c>
      <c r="BL202" s="13" t="s">
        <v>136</v>
      </c>
      <c r="BM202" s="153" t="s">
        <v>418</v>
      </c>
    </row>
    <row r="203" spans="2:65" s="1" customFormat="1" ht="16.5" customHeight="1">
      <c r="B203" s="141"/>
      <c r="C203" s="142" t="s">
        <v>419</v>
      </c>
      <c r="D203" s="142" t="s">
        <v>117</v>
      </c>
      <c r="E203" s="143" t="s">
        <v>420</v>
      </c>
      <c r="F203" s="144" t="s">
        <v>421</v>
      </c>
      <c r="G203" s="145" t="s">
        <v>160</v>
      </c>
      <c r="H203" s="146">
        <v>1</v>
      </c>
      <c r="I203" s="147"/>
      <c r="J203" s="146">
        <f t="shared" si="30"/>
        <v>0</v>
      </c>
      <c r="K203" s="148"/>
      <c r="L203" s="28"/>
      <c r="M203" s="149" t="s">
        <v>1</v>
      </c>
      <c r="N203" s="150" t="s">
        <v>40</v>
      </c>
      <c r="P203" s="151">
        <f t="shared" si="31"/>
        <v>0</v>
      </c>
      <c r="Q203" s="151">
        <v>0</v>
      </c>
      <c r="R203" s="151">
        <f t="shared" si="32"/>
        <v>0</v>
      </c>
      <c r="S203" s="151">
        <v>0</v>
      </c>
      <c r="T203" s="152">
        <f t="shared" si="33"/>
        <v>0</v>
      </c>
      <c r="AR203" s="153" t="s">
        <v>136</v>
      </c>
      <c r="AT203" s="153" t="s">
        <v>117</v>
      </c>
      <c r="AU203" s="153" t="s">
        <v>114</v>
      </c>
      <c r="AY203" s="13" t="s">
        <v>113</v>
      </c>
      <c r="BE203" s="154">
        <f t="shared" si="34"/>
        <v>0</v>
      </c>
      <c r="BF203" s="154">
        <f t="shared" si="35"/>
        <v>0</v>
      </c>
      <c r="BG203" s="154">
        <f t="shared" si="36"/>
        <v>0</v>
      </c>
      <c r="BH203" s="154">
        <f t="shared" si="37"/>
        <v>0</v>
      </c>
      <c r="BI203" s="154">
        <f t="shared" si="38"/>
        <v>0</v>
      </c>
      <c r="BJ203" s="13" t="s">
        <v>114</v>
      </c>
      <c r="BK203" s="155">
        <f t="shared" si="39"/>
        <v>0</v>
      </c>
      <c r="BL203" s="13" t="s">
        <v>136</v>
      </c>
      <c r="BM203" s="153" t="s">
        <v>422</v>
      </c>
    </row>
    <row r="204" spans="2:65" s="11" customFormat="1" ht="25.9" customHeight="1">
      <c r="B204" s="129"/>
      <c r="D204" s="130" t="s">
        <v>73</v>
      </c>
      <c r="E204" s="131" t="s">
        <v>423</v>
      </c>
      <c r="F204" s="131" t="s">
        <v>424</v>
      </c>
      <c r="I204" s="132"/>
      <c r="J204" s="133">
        <f>BK204</f>
        <v>0</v>
      </c>
      <c r="L204" s="129"/>
      <c r="M204" s="134"/>
      <c r="P204" s="135">
        <f>SUM(P205:P206)</f>
        <v>0</v>
      </c>
      <c r="R204" s="135">
        <f>SUM(R205:R206)</f>
        <v>0</v>
      </c>
      <c r="T204" s="136">
        <f>SUM(T205:T206)</f>
        <v>0</v>
      </c>
      <c r="AR204" s="130" t="s">
        <v>121</v>
      </c>
      <c r="AT204" s="137" t="s">
        <v>73</v>
      </c>
      <c r="AU204" s="137" t="s">
        <v>74</v>
      </c>
      <c r="AY204" s="130" t="s">
        <v>113</v>
      </c>
      <c r="BK204" s="138">
        <f>SUM(BK205:BK206)</f>
        <v>0</v>
      </c>
    </row>
    <row r="205" spans="2:65" s="1" customFormat="1" ht="21.75" customHeight="1">
      <c r="B205" s="141"/>
      <c r="C205" s="142" t="s">
        <v>425</v>
      </c>
      <c r="D205" s="142" t="s">
        <v>117</v>
      </c>
      <c r="E205" s="143" t="s">
        <v>426</v>
      </c>
      <c r="F205" s="144" t="s">
        <v>427</v>
      </c>
      <c r="G205" s="145" t="s">
        <v>428</v>
      </c>
      <c r="H205" s="146">
        <v>15</v>
      </c>
      <c r="I205" s="147"/>
      <c r="J205" s="146">
        <f>ROUND(I205*H205,3)</f>
        <v>0</v>
      </c>
      <c r="K205" s="148"/>
      <c r="L205" s="28"/>
      <c r="M205" s="149" t="s">
        <v>1</v>
      </c>
      <c r="N205" s="150" t="s">
        <v>40</v>
      </c>
      <c r="P205" s="151">
        <f>O205*H205</f>
        <v>0</v>
      </c>
      <c r="Q205" s="151">
        <v>0</v>
      </c>
      <c r="R205" s="151">
        <f>Q205*H205</f>
        <v>0</v>
      </c>
      <c r="S205" s="151">
        <v>0</v>
      </c>
      <c r="T205" s="152">
        <f>S205*H205</f>
        <v>0</v>
      </c>
      <c r="AR205" s="153" t="s">
        <v>429</v>
      </c>
      <c r="AT205" s="153" t="s">
        <v>117</v>
      </c>
      <c r="AU205" s="153" t="s">
        <v>82</v>
      </c>
      <c r="AY205" s="13" t="s">
        <v>113</v>
      </c>
      <c r="BE205" s="154">
        <f>IF(N205="základná",J205,0)</f>
        <v>0</v>
      </c>
      <c r="BF205" s="154">
        <f>IF(N205="znížená",J205,0)</f>
        <v>0</v>
      </c>
      <c r="BG205" s="154">
        <f>IF(N205="zákl. prenesená",J205,0)</f>
        <v>0</v>
      </c>
      <c r="BH205" s="154">
        <f>IF(N205="zníž. prenesená",J205,0)</f>
        <v>0</v>
      </c>
      <c r="BI205" s="154">
        <f>IF(N205="nulová",J205,0)</f>
        <v>0</v>
      </c>
      <c r="BJ205" s="13" t="s">
        <v>114</v>
      </c>
      <c r="BK205" s="155">
        <f>ROUND(I205*H205,3)</f>
        <v>0</v>
      </c>
      <c r="BL205" s="13" t="s">
        <v>429</v>
      </c>
      <c r="BM205" s="153" t="s">
        <v>430</v>
      </c>
    </row>
    <row r="206" spans="2:65" s="1" customFormat="1" ht="33" customHeight="1">
      <c r="B206" s="141"/>
      <c r="C206" s="142" t="s">
        <v>431</v>
      </c>
      <c r="D206" s="142" t="s">
        <v>117</v>
      </c>
      <c r="E206" s="143" t="s">
        <v>432</v>
      </c>
      <c r="F206" s="144" t="s">
        <v>433</v>
      </c>
      <c r="G206" s="145" t="s">
        <v>428</v>
      </c>
      <c r="H206" s="146">
        <v>20</v>
      </c>
      <c r="I206" s="147"/>
      <c r="J206" s="146">
        <f>ROUND(I206*H206,3)</f>
        <v>0</v>
      </c>
      <c r="K206" s="148"/>
      <c r="L206" s="28"/>
      <c r="M206" s="166" t="s">
        <v>1</v>
      </c>
      <c r="N206" s="167" t="s">
        <v>40</v>
      </c>
      <c r="O206" s="168"/>
      <c r="P206" s="169">
        <f>O206*H206</f>
        <v>0</v>
      </c>
      <c r="Q206" s="169">
        <v>0</v>
      </c>
      <c r="R206" s="169">
        <f>Q206*H206</f>
        <v>0</v>
      </c>
      <c r="S206" s="169">
        <v>0</v>
      </c>
      <c r="T206" s="170">
        <f>S206*H206</f>
        <v>0</v>
      </c>
      <c r="AR206" s="153" t="s">
        <v>429</v>
      </c>
      <c r="AT206" s="153" t="s">
        <v>117</v>
      </c>
      <c r="AU206" s="153" t="s">
        <v>82</v>
      </c>
      <c r="AY206" s="13" t="s">
        <v>113</v>
      </c>
      <c r="BE206" s="154">
        <f>IF(N206="základná",J206,0)</f>
        <v>0</v>
      </c>
      <c r="BF206" s="154">
        <f>IF(N206="znížená",J206,0)</f>
        <v>0</v>
      </c>
      <c r="BG206" s="154">
        <f>IF(N206="zákl. prenesená",J206,0)</f>
        <v>0</v>
      </c>
      <c r="BH206" s="154">
        <f>IF(N206="zníž. prenesená",J206,0)</f>
        <v>0</v>
      </c>
      <c r="BI206" s="154">
        <f>IF(N206="nulová",J206,0)</f>
        <v>0</v>
      </c>
      <c r="BJ206" s="13" t="s">
        <v>114</v>
      </c>
      <c r="BK206" s="155">
        <f>ROUND(I206*H206,3)</f>
        <v>0</v>
      </c>
      <c r="BL206" s="13" t="s">
        <v>429</v>
      </c>
      <c r="BM206" s="153" t="s">
        <v>434</v>
      </c>
    </row>
    <row r="207" spans="2:65" s="1" customFormat="1" ht="6.95" customHeight="1">
      <c r="B207" s="40"/>
      <c r="C207" s="41"/>
      <c r="D207" s="41"/>
      <c r="E207" s="41"/>
      <c r="F207" s="41"/>
      <c r="G207" s="41"/>
      <c r="H207" s="41"/>
      <c r="I207" s="103"/>
      <c r="J207" s="41"/>
      <c r="K207" s="41"/>
      <c r="L207" s="28"/>
    </row>
  </sheetData>
  <autoFilter ref="C122:K206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SO-02 - SO-02 Verejné osv...</vt:lpstr>
      <vt:lpstr>'Rekapitulácia stavby'!Názvy_tlače</vt:lpstr>
      <vt:lpstr>'SO-02 - SO-02 Verejné osv...'!Názvy_tlače</vt:lpstr>
      <vt:lpstr>'Rekapitulácia stavby'!Oblasť_tlače</vt:lpstr>
      <vt:lpstr>'SO-02 - SO-02 Verejné osv...'!Oblasť_tlače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TONDA\Antonin</dc:creator>
  <cp:lastModifiedBy>Lenovo</cp:lastModifiedBy>
  <dcterms:created xsi:type="dcterms:W3CDTF">2020-10-07T15:18:29Z</dcterms:created>
  <dcterms:modified xsi:type="dcterms:W3CDTF">2022-12-09T12:12:49Z</dcterms:modified>
</cp:coreProperties>
</file>