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l39883\Desktop\ROZBORY\Rozbory OcÚ 2017\"/>
    </mc:Choice>
  </mc:AlternateContent>
  <bookViews>
    <workbookView xWindow="0" yWindow="0" windowWidth="28800" windowHeight="137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List1!$A$1:$P$384</definedName>
  </definedNames>
  <calcPr calcId="152511"/>
</workbook>
</file>

<file path=xl/calcChain.xml><?xml version="1.0" encoding="utf-8"?>
<calcChain xmlns="http://schemas.openxmlformats.org/spreadsheetml/2006/main">
  <c r="N283" i="1" l="1"/>
  <c r="H277" i="1" l="1"/>
  <c r="N277" i="1"/>
  <c r="L347" i="1"/>
  <c r="J347" i="1"/>
  <c r="B347" i="1"/>
  <c r="N345" i="1"/>
  <c r="H330" i="1"/>
  <c r="N265" i="1"/>
  <c r="N228" i="1"/>
  <c r="N205" i="1"/>
  <c r="H205" i="1"/>
  <c r="N185" i="1"/>
  <c r="J186" i="1"/>
  <c r="B186" i="1"/>
  <c r="N175" i="1"/>
  <c r="L171" i="1"/>
  <c r="J171" i="1"/>
  <c r="B171" i="1"/>
  <c r="N169" i="1"/>
  <c r="H169" i="1"/>
  <c r="N156" i="1"/>
  <c r="N149" i="1"/>
  <c r="N141" i="1"/>
  <c r="L376" i="1" l="1"/>
  <c r="L379" i="1" s="1"/>
  <c r="J376" i="1"/>
  <c r="J379" i="1" s="1"/>
  <c r="B376" i="1"/>
  <c r="B379" i="1" s="1"/>
  <c r="N375" i="1"/>
  <c r="L279" i="1"/>
  <c r="J279" i="1"/>
  <c r="B279" i="1"/>
  <c r="N278" i="1"/>
  <c r="L219" i="1" l="1"/>
  <c r="L108" i="1"/>
  <c r="N285" i="1" l="1"/>
  <c r="N374" i="1" l="1"/>
  <c r="N207" i="1"/>
  <c r="N206" i="1"/>
  <c r="N204" i="1"/>
  <c r="N203" i="1"/>
  <c r="N202" i="1"/>
  <c r="H189" i="1"/>
  <c r="N166" i="1"/>
  <c r="H166" i="1"/>
  <c r="N36" i="1"/>
  <c r="N35" i="1"/>
  <c r="J158" i="1" l="1"/>
  <c r="N376" i="1" l="1"/>
  <c r="B339" i="1"/>
  <c r="J339" i="1"/>
  <c r="L339" i="1"/>
  <c r="N337" i="1"/>
  <c r="B273" i="1"/>
  <c r="J273" i="1"/>
  <c r="L273" i="1"/>
  <c r="N271" i="1"/>
  <c r="L77" i="1"/>
  <c r="J77" i="1"/>
  <c r="B77" i="1"/>
  <c r="N331" i="1" l="1"/>
  <c r="L361" i="1" l="1"/>
  <c r="J361" i="1"/>
  <c r="B361" i="1"/>
  <c r="N359" i="1"/>
  <c r="N323" i="1"/>
  <c r="F323" i="1"/>
  <c r="D323" i="1"/>
  <c r="L256" i="1"/>
  <c r="L133" i="1"/>
  <c r="J133" i="1"/>
  <c r="H323" i="1" l="1"/>
  <c r="L54" i="1" l="1"/>
  <c r="J54" i="1"/>
  <c r="L66" i="1"/>
  <c r="L70" i="1" s="1"/>
  <c r="L333" i="1" l="1"/>
  <c r="N325" i="1"/>
  <c r="N218" i="1"/>
  <c r="N212" i="1"/>
  <c r="L246" i="1" l="1"/>
  <c r="N162" i="1" l="1"/>
  <c r="B38" i="1"/>
  <c r="L38" i="1"/>
  <c r="J38" i="1"/>
  <c r="N34" i="1"/>
  <c r="H34" i="1"/>
  <c r="D40" i="1"/>
  <c r="F40" i="1"/>
  <c r="B42" i="1"/>
  <c r="J42" i="1"/>
  <c r="L42" i="1"/>
  <c r="L17" i="1"/>
  <c r="H40" i="1" l="1"/>
  <c r="J333" i="1" l="1"/>
  <c r="J256" i="1" l="1"/>
  <c r="J267" i="1"/>
  <c r="J287" i="1"/>
  <c r="J291" i="1"/>
  <c r="J295" i="1"/>
  <c r="J300" i="1"/>
  <c r="J310" i="1"/>
  <c r="J319" i="1"/>
  <c r="J356" i="1"/>
  <c r="N355" i="1"/>
  <c r="N354" i="1"/>
  <c r="N360" i="1"/>
  <c r="N350" i="1"/>
  <c r="N346" i="1"/>
  <c r="N338" i="1"/>
  <c r="N332" i="1"/>
  <c r="N329" i="1"/>
  <c r="N328" i="1"/>
  <c r="N327" i="1"/>
  <c r="N326" i="1"/>
  <c r="N324" i="1"/>
  <c r="N322" i="1"/>
  <c r="N318" i="1"/>
  <c r="N317" i="1"/>
  <c r="N316" i="1"/>
  <c r="N315" i="1"/>
  <c r="N314" i="1"/>
  <c r="N313" i="1"/>
  <c r="N312" i="1"/>
  <c r="N309" i="1"/>
  <c r="N308" i="1"/>
  <c r="N306" i="1"/>
  <c r="N305" i="1"/>
  <c r="N304" i="1"/>
  <c r="N299" i="1"/>
  <c r="N298" i="1"/>
  <c r="N294" i="1"/>
  <c r="N290" i="1"/>
  <c r="N286" i="1"/>
  <c r="N284" i="1"/>
  <c r="N282" i="1"/>
  <c r="N272" i="1"/>
  <c r="N266" i="1"/>
  <c r="N263" i="1"/>
  <c r="N262" i="1"/>
  <c r="N261" i="1"/>
  <c r="N255" i="1"/>
  <c r="N254" i="1"/>
  <c r="N252" i="1"/>
  <c r="N251" i="1"/>
  <c r="N250" i="1"/>
  <c r="N249" i="1"/>
  <c r="N245" i="1"/>
  <c r="N243" i="1"/>
  <c r="N242" i="1"/>
  <c r="N238" i="1"/>
  <c r="N236" i="1"/>
  <c r="N235" i="1"/>
  <c r="N231" i="1"/>
  <c r="N230" i="1"/>
  <c r="N229" i="1"/>
  <c r="N226" i="1"/>
  <c r="N225" i="1"/>
  <c r="N224" i="1"/>
  <c r="N223" i="1"/>
  <c r="L216" i="1"/>
  <c r="J216" i="1"/>
  <c r="B216" i="1"/>
  <c r="L208" i="1"/>
  <c r="J208" i="1"/>
  <c r="B208" i="1"/>
  <c r="H202" i="1"/>
  <c r="H207" i="1"/>
  <c r="N199" i="1"/>
  <c r="N198" i="1"/>
  <c r="N197" i="1"/>
  <c r="N195" i="1"/>
  <c r="N183" i="1"/>
  <c r="N182" i="1"/>
  <c r="N181" i="1"/>
  <c r="N178" i="1"/>
  <c r="N177" i="1"/>
  <c r="N176" i="1"/>
  <c r="N174" i="1"/>
  <c r="N170" i="1"/>
  <c r="N167" i="1"/>
  <c r="N161" i="1"/>
  <c r="N157" i="1"/>
  <c r="N155" i="1"/>
  <c r="N150" i="1"/>
  <c r="N148" i="1"/>
  <c r="N143" i="1"/>
  <c r="N142" i="1"/>
  <c r="N139" i="1"/>
  <c r="N138" i="1"/>
  <c r="N137" i="1"/>
  <c r="N120" i="1"/>
  <c r="N119" i="1"/>
  <c r="N118" i="1"/>
  <c r="N117" i="1"/>
  <c r="N116" i="1"/>
  <c r="N111" i="1"/>
  <c r="N107" i="1"/>
  <c r="N105" i="1"/>
  <c r="N103" i="1"/>
  <c r="N101" i="1"/>
  <c r="N99" i="1"/>
  <c r="N97" i="1"/>
  <c r="N95" i="1"/>
  <c r="N93" i="1"/>
  <c r="N92" i="1"/>
  <c r="N91" i="1"/>
  <c r="N90" i="1"/>
  <c r="N89" i="1"/>
  <c r="N88" i="1"/>
  <c r="N87" i="1"/>
  <c r="N64" i="1"/>
  <c r="N53" i="1"/>
  <c r="N49" i="1"/>
  <c r="N45" i="1"/>
  <c r="N30" i="1"/>
  <c r="N26" i="1"/>
  <c r="N22" i="1"/>
  <c r="N16" i="1"/>
  <c r="N12" i="1"/>
  <c r="N8" i="1"/>
  <c r="B371" i="1"/>
  <c r="B356" i="1"/>
  <c r="B364" i="1" s="1"/>
  <c r="B351" i="1"/>
  <c r="B343" i="1"/>
  <c r="B333" i="1"/>
  <c r="B319" i="1"/>
  <c r="B310" i="1"/>
  <c r="B300" i="1"/>
  <c r="B295" i="1"/>
  <c r="B291" i="1"/>
  <c r="B287" i="1"/>
  <c r="B267" i="1"/>
  <c r="B256" i="1"/>
  <c r="B246" i="1"/>
  <c r="B239" i="1"/>
  <c r="B232" i="1"/>
  <c r="B219" i="1"/>
  <c r="B200" i="1"/>
  <c r="B193" i="1"/>
  <c r="B179" i="1"/>
  <c r="B163" i="1"/>
  <c r="B158" i="1"/>
  <c r="B151" i="1"/>
  <c r="B144" i="1"/>
  <c r="B133" i="1"/>
  <c r="B121" i="1"/>
  <c r="B112" i="1"/>
  <c r="B108" i="1"/>
  <c r="B66" i="1"/>
  <c r="B70" i="1" s="1"/>
  <c r="B54" i="1"/>
  <c r="B50" i="1"/>
  <c r="B46" i="1"/>
  <c r="B31" i="1"/>
  <c r="B27" i="1"/>
  <c r="B23" i="1"/>
  <c r="B17" i="1"/>
  <c r="B13" i="1"/>
  <c r="B9" i="1"/>
  <c r="B57" i="1" l="1"/>
  <c r="B79" i="1" s="1"/>
  <c r="B382" i="1" l="1"/>
  <c r="J108" i="1"/>
  <c r="F288" i="1" l="1"/>
  <c r="D288" i="1"/>
  <c r="F280" i="1"/>
  <c r="D280" i="1"/>
  <c r="H58" i="1"/>
  <c r="H288" i="1" l="1"/>
  <c r="H280" i="1"/>
  <c r="L121" i="1"/>
  <c r="L371" i="1" l="1"/>
  <c r="L356" i="1"/>
  <c r="L351" i="1"/>
  <c r="L343" i="1"/>
  <c r="L319" i="1"/>
  <c r="L310" i="1"/>
  <c r="L300" i="1"/>
  <c r="L295" i="1"/>
  <c r="L291" i="1"/>
  <c r="L287" i="1"/>
  <c r="N279" i="1"/>
  <c r="L267" i="1"/>
  <c r="L239" i="1"/>
  <c r="L232" i="1"/>
  <c r="N216" i="1"/>
  <c r="N208" i="1"/>
  <c r="L200" i="1"/>
  <c r="L193" i="1"/>
  <c r="L186" i="1"/>
  <c r="L179" i="1"/>
  <c r="L163" i="1"/>
  <c r="L158" i="1"/>
  <c r="L151" i="1"/>
  <c r="L144" i="1"/>
  <c r="L112" i="1"/>
  <c r="N108" i="1"/>
  <c r="L50" i="1"/>
  <c r="L46" i="1"/>
  <c r="L31" i="1"/>
  <c r="L27" i="1"/>
  <c r="L23" i="1"/>
  <c r="L13" i="1"/>
  <c r="L9" i="1"/>
  <c r="J46" i="1"/>
  <c r="J371" i="1"/>
  <c r="J351" i="1"/>
  <c r="J343" i="1"/>
  <c r="J246" i="1"/>
  <c r="J239" i="1"/>
  <c r="J232" i="1"/>
  <c r="J219" i="1"/>
  <c r="J200" i="1"/>
  <c r="J193" i="1"/>
  <c r="J179" i="1"/>
  <c r="J163" i="1"/>
  <c r="J151" i="1"/>
  <c r="J144" i="1"/>
  <c r="J121" i="1"/>
  <c r="N121" i="1" s="1"/>
  <c r="J112" i="1"/>
  <c r="J66" i="1"/>
  <c r="J70" i="1" s="1"/>
  <c r="N70" i="1" s="1"/>
  <c r="J50" i="1"/>
  <c r="J31" i="1"/>
  <c r="J27" i="1"/>
  <c r="J23" i="1"/>
  <c r="J17" i="1"/>
  <c r="J13" i="1"/>
  <c r="J9" i="1"/>
  <c r="F340" i="1"/>
  <c r="D340" i="1"/>
  <c r="H356" i="1"/>
  <c r="H333" i="1"/>
  <c r="H259" i="1"/>
  <c r="H287" i="1"/>
  <c r="F349" i="1"/>
  <c r="D349" i="1"/>
  <c r="H348" i="1"/>
  <c r="F334" i="1"/>
  <c r="D334" i="1"/>
  <c r="H270" i="1"/>
  <c r="D304" i="1"/>
  <c r="F315" i="1"/>
  <c r="D315" i="1"/>
  <c r="F312" i="1"/>
  <c r="D312" i="1"/>
  <c r="H311" i="1"/>
  <c r="F309" i="1"/>
  <c r="D309" i="1"/>
  <c r="H308" i="1"/>
  <c r="H307" i="1"/>
  <c r="F213" i="1"/>
  <c r="H95" i="1"/>
  <c r="F344" i="1"/>
  <c r="D344" i="1"/>
  <c r="H343" i="1"/>
  <c r="H300" i="1"/>
  <c r="F304" i="1"/>
  <c r="H303" i="1"/>
  <c r="H302" i="1"/>
  <c r="H299" i="1"/>
  <c r="H298" i="1"/>
  <c r="H297" i="1"/>
  <c r="H296" i="1"/>
  <c r="H295" i="1"/>
  <c r="H64" i="1"/>
  <c r="H339" i="1"/>
  <c r="D200" i="1"/>
  <c r="F200" i="1"/>
  <c r="H199" i="1"/>
  <c r="H99" i="1"/>
  <c r="F75" i="1"/>
  <c r="D75" i="1"/>
  <c r="H329" i="1"/>
  <c r="D192" i="1"/>
  <c r="F192" i="1"/>
  <c r="H195" i="1"/>
  <c r="H196" i="1"/>
  <c r="H197" i="1"/>
  <c r="H212" i="1"/>
  <c r="H174" i="1"/>
  <c r="H65" i="1"/>
  <c r="D13" i="1"/>
  <c r="D9" i="1"/>
  <c r="H153" i="1"/>
  <c r="H8" i="1"/>
  <c r="F9" i="1"/>
  <c r="H12" i="1"/>
  <c r="F13" i="1"/>
  <c r="H16" i="1"/>
  <c r="D17" i="1"/>
  <c r="F17" i="1"/>
  <c r="H22" i="1"/>
  <c r="D23" i="1"/>
  <c r="F23" i="1"/>
  <c r="H26" i="1"/>
  <c r="D27" i="1"/>
  <c r="F27" i="1"/>
  <c r="D31" i="1"/>
  <c r="F31" i="1"/>
  <c r="H37" i="1"/>
  <c r="H39" i="1"/>
  <c r="H43" i="1"/>
  <c r="D44" i="1"/>
  <c r="F44" i="1"/>
  <c r="H46" i="1"/>
  <c r="D47" i="1"/>
  <c r="F47" i="1"/>
  <c r="H50" i="1"/>
  <c r="H51" i="1"/>
  <c r="D56" i="1"/>
  <c r="D66" i="1"/>
  <c r="D70" i="1" s="1"/>
  <c r="F66" i="1"/>
  <c r="F70" i="1" s="1"/>
  <c r="H81" i="1"/>
  <c r="H86" i="1"/>
  <c r="H87" i="1"/>
  <c r="H88" i="1"/>
  <c r="H89" i="1"/>
  <c r="H90" i="1"/>
  <c r="H91" i="1"/>
  <c r="H92" i="1"/>
  <c r="H93" i="1"/>
  <c r="H97" i="1"/>
  <c r="H100" i="1"/>
  <c r="H102" i="1"/>
  <c r="H104" i="1"/>
  <c r="H106" i="1"/>
  <c r="H107" i="1"/>
  <c r="D108" i="1"/>
  <c r="F108" i="1"/>
  <c r="H112" i="1"/>
  <c r="H113" i="1"/>
  <c r="H114" i="1"/>
  <c r="H115" i="1"/>
  <c r="H116" i="1"/>
  <c r="H117" i="1"/>
  <c r="H118" i="1"/>
  <c r="D127" i="1"/>
  <c r="F127" i="1"/>
  <c r="H131" i="1"/>
  <c r="H132" i="1"/>
  <c r="H133" i="1"/>
  <c r="H134" i="1"/>
  <c r="H135" i="1"/>
  <c r="H136" i="1"/>
  <c r="H137" i="1"/>
  <c r="H139" i="1"/>
  <c r="H140" i="1"/>
  <c r="D142" i="1"/>
  <c r="F142" i="1"/>
  <c r="H143" i="1"/>
  <c r="H144" i="1"/>
  <c r="H145" i="1"/>
  <c r="H146" i="1"/>
  <c r="D147" i="1"/>
  <c r="D149" i="1" s="1"/>
  <c r="F147" i="1"/>
  <c r="F149" i="1" s="1"/>
  <c r="H148" i="1"/>
  <c r="D150" i="1"/>
  <c r="F150" i="1"/>
  <c r="H152" i="1"/>
  <c r="H154" i="1"/>
  <c r="D165" i="1"/>
  <c r="F165" i="1"/>
  <c r="H170" i="1"/>
  <c r="H171" i="1"/>
  <c r="H173" i="1"/>
  <c r="H198" i="1"/>
  <c r="H206" i="1"/>
  <c r="H208" i="1"/>
  <c r="H209" i="1"/>
  <c r="H210" i="1"/>
  <c r="H211" i="1"/>
  <c r="D213" i="1"/>
  <c r="H215" i="1"/>
  <c r="H217" i="1"/>
  <c r="H218" i="1"/>
  <c r="H219" i="1"/>
  <c r="H220" i="1"/>
  <c r="D221" i="1"/>
  <c r="F221" i="1"/>
  <c r="H224" i="1"/>
  <c r="H225" i="1"/>
  <c r="H226" i="1"/>
  <c r="H229" i="1"/>
  <c r="H231" i="1"/>
  <c r="H232" i="1"/>
  <c r="H233" i="1"/>
  <c r="H234" i="1"/>
  <c r="H235" i="1"/>
  <c r="H236" i="1"/>
  <c r="H238" i="1"/>
  <c r="H240" i="1"/>
  <c r="H241" i="1"/>
  <c r="H242" i="1"/>
  <c r="D243" i="1"/>
  <c r="F243" i="1"/>
  <c r="H247" i="1"/>
  <c r="H248" i="1"/>
  <c r="H249" i="1"/>
  <c r="H250" i="1"/>
  <c r="H252" i="1"/>
  <c r="H256" i="1"/>
  <c r="H257" i="1"/>
  <c r="H258" i="1"/>
  <c r="H260" i="1"/>
  <c r="H261" i="1"/>
  <c r="H262" i="1"/>
  <c r="H263" i="1"/>
  <c r="H264" i="1"/>
  <c r="H268" i="1"/>
  <c r="H269" i="1"/>
  <c r="H272" i="1"/>
  <c r="H273" i="1"/>
  <c r="D274" i="1"/>
  <c r="F274" i="1"/>
  <c r="H279" i="1"/>
  <c r="H281" i="1"/>
  <c r="D282" i="1"/>
  <c r="F282" i="1"/>
  <c r="H286" i="1"/>
  <c r="H292" i="1"/>
  <c r="H293" i="1"/>
  <c r="H294" i="1"/>
  <c r="D321" i="1"/>
  <c r="F321" i="1"/>
  <c r="D357" i="1"/>
  <c r="F357" i="1"/>
  <c r="D351" i="1"/>
  <c r="D361" i="1" s="1"/>
  <c r="F351" i="1"/>
  <c r="F361" i="1" s="1"/>
  <c r="F56" i="1"/>
  <c r="J364" i="1" l="1"/>
  <c r="J382" i="1" s="1"/>
  <c r="L364" i="1"/>
  <c r="H149" i="1"/>
  <c r="H304" i="1"/>
  <c r="N310" i="1"/>
  <c r="H44" i="1"/>
  <c r="H23" i="1"/>
  <c r="H309" i="1"/>
  <c r="N333" i="1"/>
  <c r="N351" i="1"/>
  <c r="N339" i="1"/>
  <c r="N356" i="1"/>
  <c r="N361" i="1"/>
  <c r="N13" i="1"/>
  <c r="N31" i="1"/>
  <c r="N151" i="1"/>
  <c r="N179" i="1"/>
  <c r="N239" i="1"/>
  <c r="N291" i="1"/>
  <c r="N319" i="1"/>
  <c r="N347" i="1"/>
  <c r="N112" i="1"/>
  <c r="H312" i="1"/>
  <c r="N23" i="1"/>
  <c r="N163" i="1"/>
  <c r="N219" i="1"/>
  <c r="N256" i="1"/>
  <c r="N300" i="1"/>
  <c r="N295" i="1"/>
  <c r="H213" i="1"/>
  <c r="N50" i="1"/>
  <c r="N267" i="1"/>
  <c r="N17" i="1"/>
  <c r="N38" i="1"/>
  <c r="N54" i="1"/>
  <c r="N158" i="1"/>
  <c r="N186" i="1"/>
  <c r="N246" i="1"/>
  <c r="N273" i="1"/>
  <c r="N27" i="1"/>
  <c r="N46" i="1"/>
  <c r="N144" i="1"/>
  <c r="N171" i="1"/>
  <c r="N200" i="1"/>
  <c r="N232" i="1"/>
  <c r="N287" i="1"/>
  <c r="N9" i="1"/>
  <c r="H243" i="1"/>
  <c r="H108" i="1"/>
  <c r="H274" i="1"/>
  <c r="H27" i="1"/>
  <c r="H13" i="1"/>
  <c r="H334" i="1"/>
  <c r="H70" i="1"/>
  <c r="D324" i="1"/>
  <c r="H351" i="1"/>
  <c r="F324" i="1"/>
  <c r="H150" i="1"/>
  <c r="H147" i="1"/>
  <c r="H17" i="1"/>
  <c r="H9" i="1"/>
  <c r="H192" i="1"/>
  <c r="H344" i="1"/>
  <c r="H340" i="1"/>
  <c r="H66" i="1"/>
  <c r="H200" i="1"/>
  <c r="H56" i="1"/>
  <c r="H357" i="1"/>
  <c r="H282" i="1"/>
  <c r="H221" i="1"/>
  <c r="H142" i="1"/>
  <c r="H47" i="1"/>
  <c r="H349" i="1"/>
  <c r="J57" i="1"/>
  <c r="J79" i="1" s="1"/>
  <c r="L57" i="1"/>
  <c r="H361" i="1"/>
  <c r="N364" i="1" l="1"/>
  <c r="L382" i="1"/>
  <c r="N57" i="1"/>
  <c r="H324" i="1"/>
  <c r="N65" i="1" l="1"/>
  <c r="N66" i="1"/>
  <c r="L79" i="1"/>
  <c r="N79" i="1" s="1"/>
  <c r="N382" i="1"/>
  <c r="N379" i="1"/>
</calcChain>
</file>

<file path=xl/sharedStrings.xml><?xml version="1.0" encoding="utf-8"?>
<sst xmlns="http://schemas.openxmlformats.org/spreadsheetml/2006/main" count="585" uniqueCount="188">
  <si>
    <t>BEŽNÉ  PRÍJMY</t>
  </si>
  <si>
    <t>100 DAŇOVÉ  PRÍJMY</t>
  </si>
  <si>
    <t>121 Daň z nehnuteľnosti</t>
  </si>
  <si>
    <t>133 Dane za špecifické služby</t>
  </si>
  <si>
    <t>200 NEDAŇOVÉ  PRÍJMY</t>
  </si>
  <si>
    <t>212 Príjmy z vlastníctva</t>
  </si>
  <si>
    <t xml:space="preserve">221 Administratívne poplatky </t>
  </si>
  <si>
    <t>242 z vkladov</t>
  </si>
  <si>
    <t>292 Ostatné príjmy</t>
  </si>
  <si>
    <t>300 Granty a transfery</t>
  </si>
  <si>
    <t>Bežné príjmy  s p o l u :</t>
  </si>
  <si>
    <t>KAPITÁLOVÉ   PRÍJMY</t>
  </si>
  <si>
    <t>Kapitálové príjmy  s p o l u :</t>
  </si>
  <si>
    <t>BEŽNÉ   V Ý D A V K Y</t>
  </si>
  <si>
    <t>ODDIEL 01 Všeobecné verejné služby</t>
  </si>
  <si>
    <t>01.1.2 Finančná a rozpočtová oblasť</t>
  </si>
  <si>
    <t>ODDIEL 03 Verejný poriadok a bezpečnosť</t>
  </si>
  <si>
    <t>ODDIEL 04 Ekonomická oblasť</t>
  </si>
  <si>
    <t>ODDIEL 05 Ochrana životného prostredia</t>
  </si>
  <si>
    <t>05.1.0 Nakladanie s odpadmi ( 1 – údržba VZ )</t>
  </si>
  <si>
    <t>05.1.0 Nakladanie s odpadmi ( 2 – TKO )</t>
  </si>
  <si>
    <t>05.2.0 Nakladanie s odpadovými vodami – ČOV</t>
  </si>
  <si>
    <t>06.4.0 Verejné osvetlenie</t>
  </si>
  <si>
    <t>ODDIEL 08 Rekreácia, kultúra, náboženstvo</t>
  </si>
  <si>
    <t>08.1.0 Rekreačné a športové služby</t>
  </si>
  <si>
    <t>08.4.0 Náboženské a iné spoločenské služby</t>
  </si>
  <si>
    <t>ODDIEL 09 Vzdelávanie</t>
  </si>
  <si>
    <t>09.5.0 Vzdelávanie nedefinovateľné podľa úrovne</t>
  </si>
  <si>
    <t>ODDIEL 10 Sociálne zabezpečenie</t>
  </si>
  <si>
    <t>Spolu:</t>
  </si>
  <si>
    <t>223 Poplatky a platby z nepriemyselného a náhodného predaja a služieb</t>
  </si>
  <si>
    <t>240 úroky z domácich úverov, pôžičiek a vkladov</t>
  </si>
  <si>
    <t>06.6.0 Bývanie a občianska  vybavenosť   inde neklasifikovaná</t>
  </si>
  <si>
    <t>Príjmy  s p o l u :</t>
  </si>
  <si>
    <t>01.3.3. Iné všeobecné služby</t>
  </si>
  <si>
    <t>Kapitálové výdavky spolu:</t>
  </si>
  <si>
    <t>Výdavky spolu:</t>
  </si>
  <si>
    <t>Bežné výdavky spolu:</t>
  </si>
  <si>
    <t>KAPITÁLOVÉ VÝDAVKY</t>
  </si>
  <si>
    <t xml:space="preserve"> </t>
  </si>
  <si>
    <t xml:space="preserve">111 Daň z príjmov </t>
  </si>
  <si>
    <t>( 1 – obradné siene, údržba cintorína a DS)</t>
  </si>
  <si>
    <t>( 2 – členské príspevky , príspevky jednotlivcom a neziskovým právnickým osobám )</t>
  </si>
  <si>
    <t>( údržba tržníc, miestne hospodárstvo - garáže )</t>
  </si>
  <si>
    <t>ZŠ - prevod dotácie - prenesené kompetencie</t>
  </si>
  <si>
    <t>09.6.0.1 Zariadenie školského stravovania</t>
  </si>
  <si>
    <t>EUR</t>
  </si>
  <si>
    <t>prevod finančných prostriedkov na mzdy ŠKD</t>
  </si>
  <si>
    <t>229 Ďalšie administratívne poplatky</t>
  </si>
  <si>
    <t>06.2.0  - 1 Rozvoj obce -  skvalitňovanie vybavenosti obce</t>
  </si>
  <si>
    <t>[%]</t>
  </si>
  <si>
    <t xml:space="preserve">222  Iné poplatky </t>
  </si>
  <si>
    <t xml:space="preserve">  </t>
  </si>
  <si>
    <t>06.2.0 Rozvoj obce - aktivačná činnosť</t>
  </si>
  <si>
    <t>prevod finančných prostriedkov prevádzka</t>
  </si>
  <si>
    <t>Programový</t>
  </si>
  <si>
    <t>rozpočet</t>
  </si>
  <si>
    <t>1.1.1</t>
  </si>
  <si>
    <t>1.2</t>
  </si>
  <si>
    <t>1.3</t>
  </si>
  <si>
    <t>1.1.3</t>
  </si>
  <si>
    <t>2.1</t>
  </si>
  <si>
    <t>3.1</t>
  </si>
  <si>
    <t>4.1</t>
  </si>
  <si>
    <t>4.2</t>
  </si>
  <si>
    <t>4.3</t>
  </si>
  <si>
    <t>5.1.1</t>
  </si>
  <si>
    <t>2.2</t>
  </si>
  <si>
    <t>5.2</t>
  </si>
  <si>
    <t>5.3</t>
  </si>
  <si>
    <t>6.1</t>
  </si>
  <si>
    <t>6.2</t>
  </si>
  <si>
    <t>6.3</t>
  </si>
  <si>
    <t>6.4.1</t>
  </si>
  <si>
    <t>7.1</t>
  </si>
  <si>
    <t>7.2</t>
  </si>
  <si>
    <t>8.1.2</t>
  </si>
  <si>
    <t>8.2.1</t>
  </si>
  <si>
    <t>8.5</t>
  </si>
  <si>
    <t>9.1</t>
  </si>
  <si>
    <t>9.2.1</t>
  </si>
  <si>
    <t>zdroj</t>
  </si>
  <si>
    <t>9.4</t>
  </si>
  <si>
    <t>9.2.2</t>
  </si>
  <si>
    <t>1.4</t>
  </si>
  <si>
    <t>5.1.3</t>
  </si>
  <si>
    <t>06.2.0 - 2 Rozvoj obce - VPP</t>
  </si>
  <si>
    <t>5.1.4</t>
  </si>
  <si>
    <t>Návrh</t>
  </si>
  <si>
    <t>Upravený</t>
  </si>
  <si>
    <t>Čerpanie</t>
  </si>
  <si>
    <t xml:space="preserve"> rozpočet</t>
  </si>
  <si>
    <t>01.1.1.6 Obec</t>
  </si>
  <si>
    <t>04.5.1 Cestná doprava ( údržba ciest, MK, zimná údržba )</t>
  </si>
  <si>
    <t>5.1.5</t>
  </si>
  <si>
    <t>06.2.0 - 3 Rozvoj obce - protipovodňová aktivita</t>
  </si>
  <si>
    <t>PRÍJMOVÉ FINANČNÉ OPERÁCIE</t>
  </si>
  <si>
    <t>9.2.3</t>
  </si>
  <si>
    <t>9.2.4</t>
  </si>
  <si>
    <t>9.3</t>
  </si>
  <si>
    <t>10.4.0.2 Zariadenia sociálnych služieb - rodina a deti</t>
  </si>
  <si>
    <t>454001 prevod prostriedkov z rezervného fondu obce</t>
  </si>
  <si>
    <t>454002 prevod FP z peňažných fondov - Vykrytie schodku</t>
  </si>
  <si>
    <t>06.6.0 Bývanie a občianska vybavenosť inde neklasifikovaná ( 1 - nepredané byty VALBYT )</t>
  </si>
  <si>
    <t>prevod finančných prostriedkov mzdy ŠJ</t>
  </si>
  <si>
    <t>41,11T1,T2</t>
  </si>
  <si>
    <t>111 daň z príjmov fyzickej osoby</t>
  </si>
  <si>
    <t>133 dane za špecifické služby</t>
  </si>
  <si>
    <t>212 príjmy z vlastníctva</t>
  </si>
  <si>
    <t>221 administratívne poplatky</t>
  </si>
  <si>
    <t>222 pokuty, penále a iné sankcie</t>
  </si>
  <si>
    <r>
      <t xml:space="preserve">223 </t>
    </r>
    <r>
      <rPr>
        <sz val="8"/>
        <rFont val="Arial CE"/>
        <charset val="238"/>
      </rPr>
      <t>Poplatky a platby z nepriemyselného a náhodného predaja a služieb</t>
    </r>
  </si>
  <si>
    <t>229 Ďalšie administratívne poplatky a iné popl. a platby</t>
  </si>
  <si>
    <t>292 ostatné príjmy</t>
  </si>
  <si>
    <t>312 transfery v rámci verejnej správy</t>
  </si>
  <si>
    <t>230 Kapitálové príjmy</t>
  </si>
  <si>
    <t>231 príjem z predaja kapitálových aktív</t>
  </si>
  <si>
    <t>233 príjem z predaja pozemkov a nehmotných aktív</t>
  </si>
  <si>
    <t>454 príjmové finančné operácie</t>
  </si>
  <si>
    <t>611 tarifný plat, funkčný plat</t>
  </si>
  <si>
    <t>612 príplatky</t>
  </si>
  <si>
    <t>614 odmeny</t>
  </si>
  <si>
    <t>621 poistenie do Všeobecnej zdr. poisťovne</t>
  </si>
  <si>
    <t>623 poistenie do ostatných zdr. poisťovní</t>
  </si>
  <si>
    <t>625 poistné do Sociálnej poisťovne</t>
  </si>
  <si>
    <t>627 príspevok do doplnkových dôch. poisťovní</t>
  </si>
  <si>
    <t>631 cestovné náhrady</t>
  </si>
  <si>
    <t>632 energie, voda a komunikácie</t>
  </si>
  <si>
    <t>633 materiál</t>
  </si>
  <si>
    <t>634 dopravné</t>
  </si>
  <si>
    <t>635 rutinná a štandardná údržba</t>
  </si>
  <si>
    <t>636 nájomné za nájom</t>
  </si>
  <si>
    <t>637 služby</t>
  </si>
  <si>
    <t>611 tarifný plat, funkčný  plat</t>
  </si>
  <si>
    <t>621 poistenie do VšZP</t>
  </si>
  <si>
    <t>623 poistenie do ostatných poisťovní</t>
  </si>
  <si>
    <t>632 energie, voda, komunikácie</t>
  </si>
  <si>
    <t>642 transfery jednotlivcom a neziskovým právnickým osobám</t>
  </si>
  <si>
    <t>623 poistenie do ostatných zdr.poisťovní</t>
  </si>
  <si>
    <t xml:space="preserve">711 nákup pozemkov a nehmotných aktív </t>
  </si>
  <si>
    <t>1.1.1,1.1.2,1.2</t>
  </si>
  <si>
    <t>9.2.1-2</t>
  </si>
  <si>
    <t>9.2.3-4</t>
  </si>
  <si>
    <t xml:space="preserve"> rozpočtu </t>
  </si>
  <si>
    <t xml:space="preserve">rozpočet </t>
  </si>
  <si>
    <t>%</t>
  </si>
  <si>
    <t>Plnenie</t>
  </si>
  <si>
    <t>636 prenájom</t>
  </si>
  <si>
    <t xml:space="preserve">01.6.0 Voľby </t>
  </si>
  <si>
    <t>632 poštovné a telekomunikačné služby</t>
  </si>
  <si>
    <t>prevod finančných prostriedkov MŠ</t>
  </si>
  <si>
    <t>prevod finančných prostriedkov ZUŠ</t>
  </si>
  <si>
    <t>08.2.0 - 1 Knižnice</t>
  </si>
  <si>
    <t xml:space="preserve">08.2.0 - 2 Ostatné kultúrne služby - kino </t>
  </si>
  <si>
    <t xml:space="preserve">08.2.0 - 3 Ostatné kultúrne služby - kultúra </t>
  </si>
  <si>
    <t>09.1.2.1  Základné vzdelanie - ZŠ</t>
  </si>
  <si>
    <t>09.5.0 - 1  Zariadenie pre záujmové vzdelávanie - ZUŠ</t>
  </si>
  <si>
    <t>10.2.0. -1  Zariadenia sociálnych služieb  ( kluby dôchodcov )</t>
  </si>
  <si>
    <t>10.2.0 - 2  Ďalšie sociálne služby – opatrovateľská služba</t>
  </si>
  <si>
    <t>10.2.0 - 3  Ďalšie sociálne služby – Spoločný obecný úrad OSL</t>
  </si>
  <si>
    <t>10.2.0 - 4  Ďalšie sociálne služby - staroba</t>
  </si>
  <si>
    <t>10.4.0 - 1  Príspevky neštátnym subjektom ( rodina a deti )</t>
  </si>
  <si>
    <t>10.7.0 - 1  Sociálna pomoc občanom v hmotnej a sociálnej núdzi</t>
  </si>
  <si>
    <t>10.7.0 - 2  Sociálna pomoc občanom v hmotnej núdzi</t>
  </si>
  <si>
    <t>09.1.1.1  Predškolská výchova</t>
  </si>
  <si>
    <t>01.1.1  Výdavky verejnej správy</t>
  </si>
  <si>
    <t>03.2.0 Dobrovoľný hasičský zbor obce</t>
  </si>
  <si>
    <t>10.4.0 - 2  Ďalšie dávky soc.zar. a rodiny - osobitný príjemca</t>
  </si>
  <si>
    <t>716 projektová dokumentácia</t>
  </si>
  <si>
    <t>Schválený</t>
  </si>
  <si>
    <t xml:space="preserve">Schválený </t>
  </si>
  <si>
    <t>6.4.1.,642-7</t>
  </si>
  <si>
    <t>príjem MŠ poplatky</t>
  </si>
  <si>
    <t>príjem ZUŠ poplatky</t>
  </si>
  <si>
    <t>príjem ZŠ stravné, réžia, nájom</t>
  </si>
  <si>
    <t>636 nájom osvetlenia</t>
  </si>
  <si>
    <t>6.4.2</t>
  </si>
  <si>
    <t>41,72c</t>
  </si>
  <si>
    <t>635 všeobecná údržba</t>
  </si>
  <si>
    <t>41</t>
  </si>
  <si>
    <t xml:space="preserve">    HOSPODÁRENIE I. - III. 2017               </t>
  </si>
  <si>
    <t>( výdavky na matriku )</t>
  </si>
  <si>
    <t>642 príspevok TS</t>
  </si>
  <si>
    <t>642 prípsevok TS</t>
  </si>
  <si>
    <t>04.5.1   Miestne komunikácie</t>
  </si>
  <si>
    <t>717 realizácia stavieb</t>
  </si>
  <si>
    <t>ZŠ - prevod nájom, strava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</si>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</sst>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_-* #,##0.00\ &quot;Sk&quot;_-;\-* #,##0.00\ &quot;Sk&quot;_-;_-* &quot;-&quot;??\ &quot;Sk&quot;_-;_-@_-"/>
    <numFmt numFmtId="166" formatCode="#,##0_ ;\-#,##0\ "/>
    <numFmt numFmtId="167" formatCode="#,##0\ [$€-1]"/>
    <numFmt numFmtId="168" formatCode="#,##0.00\ [$€-1]"/>
    <numFmt numFmtId="169" formatCode="#,##0.00\ &quot;€&quot;"/>
    <numFmt numFmtId="171" formatCode="#,##0.00\ &quot;EUR&quot;"/>
    <numFmt numFmtId="172" formatCode="#,##0\ &quot;€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6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b/>
      <sz val="11"/>
      <name val="Arial CE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3" fillId="2" borderId="1" xfId="0" applyFont="1" applyFill="1" applyBorder="1"/>
    <xf numFmtId="0" fontId="13" fillId="2" borderId="0" xfId="0" applyFont="1" applyFill="1" applyBorder="1"/>
    <xf numFmtId="0" fontId="13" fillId="0" borderId="0" xfId="0" applyFont="1" applyAlignment="1">
      <alignment horizontal="left"/>
    </xf>
    <xf numFmtId="0" fontId="13" fillId="2" borderId="2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3" xfId="0" applyFont="1" applyBorder="1"/>
    <xf numFmtId="165" fontId="3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49" fontId="5" fillId="0" borderId="0" xfId="2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left"/>
    </xf>
    <xf numFmtId="167" fontId="8" fillId="0" borderId="4" xfId="0" applyNumberFormat="1" applyFont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Alignment="1"/>
    <xf numFmtId="164" fontId="5" fillId="0" borderId="0" xfId="0" applyNumberFormat="1" applyFont="1" applyBorder="1" applyAlignment="1"/>
    <xf numFmtId="0" fontId="6" fillId="0" borderId="0" xfId="0" applyFont="1" applyBorder="1"/>
    <xf numFmtId="168" fontId="7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Alignment="1">
      <alignment horizontal="right"/>
    </xf>
    <xf numFmtId="10" fontId="6" fillId="0" borderId="0" xfId="2" applyNumberFormat="1" applyFont="1"/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Border="1" applyAlignment="1">
      <alignment horizontal="left"/>
    </xf>
    <xf numFmtId="10" fontId="0" fillId="0" borderId="0" xfId="2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8" fontId="15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168" fontId="7" fillId="0" borderId="0" xfId="0" applyNumberFormat="1" applyFont="1" applyBorder="1" applyAlignment="1">
      <alignment horizontal="left"/>
    </xf>
    <xf numFmtId="10" fontId="9" fillId="0" borderId="0" xfId="2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right"/>
    </xf>
    <xf numFmtId="168" fontId="8" fillId="0" borderId="5" xfId="0" applyNumberFormat="1" applyFont="1" applyBorder="1" applyAlignment="1">
      <alignment horizontal="right"/>
    </xf>
    <xf numFmtId="10" fontId="0" fillId="0" borderId="5" xfId="2" applyNumberFormat="1" applyFont="1" applyBorder="1"/>
    <xf numFmtId="1" fontId="3" fillId="0" borderId="5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167" fontId="8" fillId="0" borderId="6" xfId="0" applyNumberFormat="1" applyFont="1" applyBorder="1" applyAlignment="1">
      <alignment horizontal="right"/>
    </xf>
    <xf numFmtId="168" fontId="8" fillId="0" borderId="6" xfId="0" applyNumberFormat="1" applyFont="1" applyBorder="1" applyAlignment="1">
      <alignment horizontal="right"/>
    </xf>
    <xf numFmtId="10" fontId="0" fillId="0" borderId="6" xfId="2" applyNumberFormat="1" applyFont="1" applyBorder="1"/>
    <xf numFmtId="167" fontId="8" fillId="0" borderId="5" xfId="1" applyNumberFormat="1" applyFont="1" applyBorder="1" applyAlignment="1">
      <alignment horizontal="right"/>
    </xf>
    <xf numFmtId="167" fontId="10" fillId="0" borderId="5" xfId="0" applyNumberFormat="1" applyFon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7" fontId="10" fillId="0" borderId="6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8" fillId="0" borderId="5" xfId="1" applyNumberFormat="1" applyFont="1" applyBorder="1" applyAlignment="1">
      <alignment horizontal="right"/>
    </xf>
    <xf numFmtId="1" fontId="3" fillId="0" borderId="5" xfId="1" applyNumberFormat="1" applyFont="1" applyBorder="1" applyAlignment="1">
      <alignment horizontal="left"/>
    </xf>
    <xf numFmtId="167" fontId="8" fillId="0" borderId="6" xfId="1" applyNumberFormat="1" applyFont="1" applyBorder="1" applyAlignment="1">
      <alignment horizontal="right"/>
    </xf>
    <xf numFmtId="168" fontId="8" fillId="0" borderId="6" xfId="1" applyNumberFormat="1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7" fontId="7" fillId="3" borderId="3" xfId="0" applyNumberFormat="1" applyFont="1" applyFill="1" applyBorder="1" applyAlignment="1">
      <alignment horizontal="right"/>
    </xf>
    <xf numFmtId="168" fontId="7" fillId="3" borderId="3" xfId="0" applyNumberFormat="1" applyFont="1" applyFill="1" applyBorder="1" applyAlignment="1">
      <alignment horizontal="right"/>
    </xf>
    <xf numFmtId="167" fontId="7" fillId="4" borderId="3" xfId="0" applyNumberFormat="1" applyFont="1" applyFill="1" applyBorder="1" applyAlignment="1">
      <alignment horizontal="right"/>
    </xf>
    <xf numFmtId="168" fontId="7" fillId="4" borderId="3" xfId="0" applyNumberFormat="1" applyFont="1" applyFill="1" applyBorder="1" applyAlignment="1">
      <alignment horizontal="right"/>
    </xf>
    <xf numFmtId="10" fontId="9" fillId="4" borderId="3" xfId="2" applyNumberFormat="1" applyFont="1" applyFill="1" applyBorder="1"/>
    <xf numFmtId="167" fontId="7" fillId="5" borderId="3" xfId="0" applyNumberFormat="1" applyFont="1" applyFill="1" applyBorder="1" applyAlignment="1">
      <alignment horizontal="right"/>
    </xf>
    <xf numFmtId="168" fontId="7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/>
    <xf numFmtId="168" fontId="7" fillId="6" borderId="3" xfId="0" applyNumberFormat="1" applyFont="1" applyFill="1" applyBorder="1" applyAlignment="1">
      <alignment horizontal="right"/>
    </xf>
    <xf numFmtId="167" fontId="7" fillId="7" borderId="3" xfId="0" applyNumberFormat="1" applyFont="1" applyFill="1" applyBorder="1" applyAlignment="1">
      <alignment horizontal="right"/>
    </xf>
    <xf numFmtId="10" fontId="9" fillId="7" borderId="3" xfId="2" applyNumberFormat="1" applyFont="1" applyFill="1" applyBorder="1"/>
    <xf numFmtId="49" fontId="0" fillId="8" borderId="5" xfId="0" applyNumberFormat="1" applyFill="1" applyBorder="1" applyAlignment="1">
      <alignment horizontal="center"/>
    </xf>
    <xf numFmtId="49" fontId="0" fillId="9" borderId="5" xfId="0" applyNumberFormat="1" applyFill="1" applyBorder="1" applyAlignment="1">
      <alignment horizontal="center"/>
    </xf>
    <xf numFmtId="49" fontId="0" fillId="10" borderId="5" xfId="0" applyNumberFormat="1" applyFill="1" applyBorder="1" applyAlignment="1">
      <alignment horizontal="center"/>
    </xf>
    <xf numFmtId="49" fontId="0" fillId="11" borderId="5" xfId="0" applyNumberFormat="1" applyFill="1" applyBorder="1" applyAlignment="1">
      <alignment horizontal="center"/>
    </xf>
    <xf numFmtId="49" fontId="0" fillId="12" borderId="5" xfId="0" applyNumberFormat="1" applyFill="1" applyBorder="1" applyAlignment="1">
      <alignment horizontal="center"/>
    </xf>
    <xf numFmtId="49" fontId="0" fillId="13" borderId="5" xfId="0" applyNumberFormat="1" applyFill="1" applyBorder="1" applyAlignment="1">
      <alignment horizontal="center"/>
    </xf>
    <xf numFmtId="49" fontId="0" fillId="14" borderId="5" xfId="0" applyNumberFormat="1" applyFill="1" applyBorder="1" applyAlignment="1">
      <alignment horizontal="center"/>
    </xf>
    <xf numFmtId="49" fontId="0" fillId="15" borderId="5" xfId="0" applyNumberFormat="1" applyFill="1" applyBorder="1" applyAlignment="1">
      <alignment horizontal="center"/>
    </xf>
    <xf numFmtId="49" fontId="0" fillId="16" borderId="5" xfId="0" applyNumberFormat="1" applyFill="1" applyBorder="1" applyAlignment="1">
      <alignment horizontal="center"/>
    </xf>
    <xf numFmtId="49" fontId="0" fillId="17" borderId="5" xfId="0" applyNumberFormat="1" applyFill="1" applyBorder="1" applyAlignment="1">
      <alignment horizontal="center"/>
    </xf>
    <xf numFmtId="49" fontId="0" fillId="18" borderId="5" xfId="0" applyNumberFormat="1" applyFill="1" applyBorder="1" applyAlignment="1">
      <alignment horizontal="center"/>
    </xf>
    <xf numFmtId="49" fontId="0" fillId="19" borderId="5" xfId="0" applyNumberFormat="1" applyFill="1" applyBorder="1" applyAlignment="1">
      <alignment horizontal="center"/>
    </xf>
    <xf numFmtId="49" fontId="0" fillId="20" borderId="5" xfId="0" applyNumberFormat="1" applyFill="1" applyBorder="1" applyAlignment="1">
      <alignment horizontal="center"/>
    </xf>
    <xf numFmtId="49" fontId="0" fillId="21" borderId="5" xfId="0" applyNumberFormat="1" applyFill="1" applyBorder="1" applyAlignment="1">
      <alignment horizontal="center"/>
    </xf>
    <xf numFmtId="49" fontId="0" fillId="22" borderId="5" xfId="0" applyNumberFormat="1" applyFill="1" applyBorder="1" applyAlignment="1">
      <alignment horizontal="center"/>
    </xf>
    <xf numFmtId="49" fontId="0" fillId="23" borderId="5" xfId="0" applyNumberFormat="1" applyFill="1" applyBorder="1" applyAlignment="1">
      <alignment horizontal="center"/>
    </xf>
    <xf numFmtId="49" fontId="0" fillId="24" borderId="5" xfId="0" applyNumberFormat="1" applyFill="1" applyBorder="1" applyAlignment="1">
      <alignment horizontal="center"/>
    </xf>
    <xf numFmtId="49" fontId="0" fillId="25" borderId="5" xfId="0" applyNumberFormat="1" applyFill="1" applyBorder="1" applyAlignment="1">
      <alignment horizontal="center"/>
    </xf>
    <xf numFmtId="49" fontId="0" fillId="26" borderId="5" xfId="0" applyNumberFormat="1" applyFill="1" applyBorder="1" applyAlignment="1">
      <alignment horizontal="center"/>
    </xf>
    <xf numFmtId="49" fontId="0" fillId="27" borderId="5" xfId="0" applyNumberFormat="1" applyFill="1" applyBorder="1" applyAlignment="1">
      <alignment horizontal="center"/>
    </xf>
    <xf numFmtId="49" fontId="0" fillId="28" borderId="5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10" fontId="9" fillId="3" borderId="3" xfId="2" applyNumberFormat="1" applyFont="1" applyFill="1" applyBorder="1"/>
    <xf numFmtId="168" fontId="15" fillId="3" borderId="3" xfId="0" applyNumberFormat="1" applyFont="1" applyFill="1" applyBorder="1" applyAlignment="1">
      <alignment horizontal="right"/>
    </xf>
    <xf numFmtId="167" fontId="15" fillId="3" borderId="3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167" fontId="10" fillId="0" borderId="6" xfId="0" applyNumberFormat="1" applyFont="1" applyFill="1" applyBorder="1" applyAlignment="1">
      <alignment horizontal="right"/>
    </xf>
    <xf numFmtId="167" fontId="8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29" borderId="5" xfId="0" applyNumberFormat="1" applyFill="1" applyBorder="1" applyAlignment="1">
      <alignment horizontal="center"/>
    </xf>
    <xf numFmtId="49" fontId="0" fillId="30" borderId="5" xfId="0" applyNumberFormat="1" applyFill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167" fontId="1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0" xfId="0" applyFont="1"/>
    <xf numFmtId="49" fontId="7" fillId="0" borderId="0" xfId="2" applyNumberFormat="1" applyFont="1" applyBorder="1" applyAlignment="1">
      <alignment horizontal="center" vertical="center"/>
    </xf>
    <xf numFmtId="167" fontId="7" fillId="31" borderId="0" xfId="0" applyNumberFormat="1" applyFont="1" applyFill="1" applyBorder="1" applyAlignment="1">
      <alignment horizontal="right"/>
    </xf>
    <xf numFmtId="168" fontId="7" fillId="31" borderId="0" xfId="0" applyNumberFormat="1" applyFont="1" applyFill="1" applyBorder="1" applyAlignment="1">
      <alignment horizontal="right"/>
    </xf>
    <xf numFmtId="10" fontId="9" fillId="31" borderId="0" xfId="2" applyNumberFormat="1" applyFont="1" applyFill="1" applyBorder="1"/>
    <xf numFmtId="167" fontId="7" fillId="3" borderId="8" xfId="0" applyNumberFormat="1" applyFont="1" applyFill="1" applyBorder="1" applyAlignment="1">
      <alignment horizontal="right"/>
    </xf>
    <xf numFmtId="168" fontId="15" fillId="3" borderId="8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7" fillId="2" borderId="1" xfId="0" applyFont="1" applyFill="1" applyBorder="1"/>
    <xf numFmtId="167" fontId="7" fillId="28" borderId="3" xfId="0" applyNumberFormat="1" applyFont="1" applyFill="1" applyBorder="1" applyAlignment="1">
      <alignment horizontal="right"/>
    </xf>
    <xf numFmtId="168" fontId="7" fillId="28" borderId="3" xfId="0" applyNumberFormat="1" applyFont="1" applyFill="1" applyBorder="1" applyAlignment="1">
      <alignment horizontal="right"/>
    </xf>
    <xf numFmtId="10" fontId="9" fillId="28" borderId="3" xfId="2" applyNumberFormat="1" applyFont="1" applyFill="1" applyBorder="1"/>
    <xf numFmtId="49" fontId="0" fillId="6" borderId="5" xfId="0" applyNumberFormat="1" applyFill="1" applyBorder="1" applyAlignment="1">
      <alignment horizontal="center"/>
    </xf>
    <xf numFmtId="167" fontId="7" fillId="13" borderId="3" xfId="0" applyNumberFormat="1" applyFont="1" applyFill="1" applyBorder="1" applyAlignment="1">
      <alignment horizontal="right"/>
    </xf>
    <xf numFmtId="168" fontId="7" fillId="13" borderId="3" xfId="0" applyNumberFormat="1" applyFont="1" applyFill="1" applyBorder="1" applyAlignment="1">
      <alignment horizontal="right"/>
    </xf>
    <xf numFmtId="10" fontId="9" fillId="13" borderId="3" xfId="2" applyNumberFormat="1" applyFont="1" applyFill="1" applyBorder="1"/>
    <xf numFmtId="167" fontId="18" fillId="31" borderId="0" xfId="0" applyNumberFormat="1" applyFont="1" applyFill="1" applyBorder="1" applyAlignment="1">
      <alignment horizontal="right"/>
    </xf>
    <xf numFmtId="0" fontId="0" fillId="31" borderId="0" xfId="0" applyFill="1"/>
    <xf numFmtId="168" fontId="7" fillId="31" borderId="3" xfId="0" applyNumberFormat="1" applyFont="1" applyFill="1" applyBorder="1" applyAlignment="1">
      <alignment horizontal="right"/>
    </xf>
    <xf numFmtId="10" fontId="9" fillId="0" borderId="9" xfId="2" applyNumberFormat="1" applyFont="1" applyFill="1" applyBorder="1"/>
    <xf numFmtId="168" fontId="15" fillId="31" borderId="0" xfId="0" applyNumberFormat="1" applyFont="1" applyFill="1" applyBorder="1" applyAlignment="1">
      <alignment horizontal="right"/>
    </xf>
    <xf numFmtId="0" fontId="0" fillId="31" borderId="0" xfId="0" applyFill="1" applyBorder="1"/>
    <xf numFmtId="168" fontId="15" fillId="0" borderId="0" xfId="0" applyNumberFormat="1" applyFont="1" applyFill="1" applyBorder="1" applyAlignment="1">
      <alignment horizontal="right"/>
    </xf>
    <xf numFmtId="10" fontId="9" fillId="0" borderId="0" xfId="2" applyNumberFormat="1" applyFont="1" applyFill="1" applyBorder="1"/>
    <xf numFmtId="0" fontId="0" fillId="0" borderId="0" xfId="0" applyFill="1"/>
    <xf numFmtId="168" fontId="7" fillId="0" borderId="0" xfId="0" applyNumberFormat="1" applyFont="1" applyFill="1" applyBorder="1" applyAlignment="1">
      <alignment horizontal="right"/>
    </xf>
    <xf numFmtId="49" fontId="0" fillId="3" borderId="5" xfId="0" applyNumberForma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167" fontId="0" fillId="0" borderId="0" xfId="0" applyNumberFormat="1"/>
    <xf numFmtId="167" fontId="7" fillId="32" borderId="3" xfId="0" applyNumberFormat="1" applyFont="1" applyFill="1" applyBorder="1" applyAlignment="1">
      <alignment horizontal="right"/>
    </xf>
    <xf numFmtId="10" fontId="9" fillId="32" borderId="3" xfId="2" applyNumberFormat="1" applyFont="1" applyFill="1" applyBorder="1"/>
    <xf numFmtId="168" fontId="7" fillId="7" borderId="3" xfId="0" applyNumberFormat="1" applyFont="1" applyFill="1" applyBorder="1" applyAlignment="1">
      <alignment horizontal="right"/>
    </xf>
    <xf numFmtId="168" fontId="7" fillId="32" borderId="3" xfId="0" applyNumberFormat="1" applyFont="1" applyFill="1" applyBorder="1" applyAlignment="1">
      <alignment horizontal="right"/>
    </xf>
    <xf numFmtId="10" fontId="9" fillId="0" borderId="6" xfId="2" applyNumberFormat="1" applyFont="1" applyFill="1" applyBorder="1"/>
    <xf numFmtId="49" fontId="0" fillId="33" borderId="6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167" fontId="16" fillId="0" borderId="6" xfId="0" applyNumberFormat="1" applyFont="1" applyFill="1" applyBorder="1" applyAlignment="1">
      <alignment horizontal="right"/>
    </xf>
    <xf numFmtId="168" fontId="16" fillId="0" borderId="6" xfId="0" applyNumberFormat="1" applyFont="1" applyFill="1" applyBorder="1" applyAlignment="1">
      <alignment horizontal="right"/>
    </xf>
    <xf numFmtId="10" fontId="9" fillId="3" borderId="8" xfId="2" applyNumberFormat="1" applyFont="1" applyFill="1" applyBorder="1"/>
    <xf numFmtId="167" fontId="18" fillId="6" borderId="3" xfId="0" applyNumberFormat="1" applyFont="1" applyFill="1" applyBorder="1" applyAlignment="1">
      <alignment horizontal="right"/>
    </xf>
    <xf numFmtId="0" fontId="9" fillId="0" borderId="4" xfId="0" applyFont="1" applyBorder="1"/>
    <xf numFmtId="0" fontId="9" fillId="0" borderId="0" xfId="0" applyFont="1" applyAlignment="1">
      <alignment horizontal="left"/>
    </xf>
    <xf numFmtId="167" fontId="18" fillId="6" borderId="5" xfId="0" applyNumberFormat="1" applyFont="1" applyFill="1" applyBorder="1" applyAlignment="1">
      <alignment horizontal="right"/>
    </xf>
    <xf numFmtId="167" fontId="16" fillId="0" borderId="5" xfId="0" applyNumberFormat="1" applyFont="1" applyFill="1" applyBorder="1" applyAlignment="1">
      <alignment horizontal="right"/>
    </xf>
    <xf numFmtId="49" fontId="0" fillId="31" borderId="0" xfId="0" applyNumberForma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right"/>
    </xf>
    <xf numFmtId="10" fontId="9" fillId="3" borderId="0" xfId="2" applyNumberFormat="1" applyFont="1" applyFill="1" applyBorder="1"/>
    <xf numFmtId="168" fontId="15" fillId="3" borderId="0" xfId="0" applyNumberFormat="1" applyFont="1" applyFill="1" applyBorder="1" applyAlignment="1">
      <alignment horizontal="right"/>
    </xf>
    <xf numFmtId="49" fontId="17" fillId="8" borderId="5" xfId="0" applyNumberFormat="1" applyFont="1" applyFill="1" applyBorder="1" applyAlignment="1">
      <alignment horizontal="center"/>
    </xf>
    <xf numFmtId="169" fontId="8" fillId="0" borderId="6" xfId="1" applyNumberFormat="1" applyFont="1" applyBorder="1" applyAlignment="1">
      <alignment horizontal="right"/>
    </xf>
    <xf numFmtId="169" fontId="5" fillId="0" borderId="0" xfId="2" applyNumberFormat="1" applyFont="1" applyBorder="1" applyAlignment="1">
      <alignment horizontal="center"/>
    </xf>
    <xf numFmtId="169" fontId="20" fillId="0" borderId="0" xfId="2" applyNumberFormat="1" applyFont="1" applyBorder="1" applyAlignment="1">
      <alignment horizontal="center"/>
    </xf>
    <xf numFmtId="169" fontId="7" fillId="0" borderId="0" xfId="2" applyNumberFormat="1" applyFont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7" fillId="3" borderId="3" xfId="0" applyNumberFormat="1" applyFont="1" applyFill="1" applyBorder="1" applyAlignment="1">
      <alignment horizontal="right"/>
    </xf>
    <xf numFmtId="169" fontId="8" fillId="0" borderId="5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9" fontId="7" fillId="0" borderId="0" xfId="0" applyNumberFormat="1" applyFont="1" applyAlignment="1">
      <alignment horizontal="right"/>
    </xf>
    <xf numFmtId="169" fontId="8" fillId="0" borderId="6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left"/>
    </xf>
    <xf numFmtId="169" fontId="8" fillId="0" borderId="4" xfId="0" applyNumberFormat="1" applyFont="1" applyBorder="1" applyAlignment="1">
      <alignment horizontal="right"/>
    </xf>
    <xf numFmtId="169" fontId="7" fillId="4" borderId="3" xfId="0" applyNumberFormat="1" applyFont="1" applyFill="1" applyBorder="1" applyAlignment="1">
      <alignment horizontal="right"/>
    </xf>
    <xf numFmtId="169" fontId="7" fillId="5" borderId="3" xfId="0" applyNumberFormat="1" applyFont="1" applyFill="1" applyBorder="1" applyAlignment="1">
      <alignment horizontal="right"/>
    </xf>
    <xf numFmtId="169" fontId="7" fillId="31" borderId="0" xfId="0" applyNumberFormat="1" applyFont="1" applyFill="1" applyBorder="1" applyAlignment="1">
      <alignment horizontal="right"/>
    </xf>
    <xf numFmtId="169" fontId="7" fillId="13" borderId="3" xfId="0" applyNumberFormat="1" applyFont="1" applyFill="1" applyBorder="1" applyAlignment="1">
      <alignment horizontal="right"/>
    </xf>
    <xf numFmtId="169" fontId="18" fillId="6" borderId="5" xfId="0" applyNumberFormat="1" applyFont="1" applyFill="1" applyBorder="1" applyAlignment="1">
      <alignment horizontal="right"/>
    </xf>
    <xf numFmtId="169" fontId="18" fillId="31" borderId="0" xfId="0" applyNumberFormat="1" applyFont="1" applyFill="1" applyBorder="1" applyAlignment="1">
      <alignment horizontal="right"/>
    </xf>
    <xf numFmtId="169" fontId="7" fillId="28" borderId="3" xfId="0" applyNumberFormat="1" applyFont="1" applyFill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9" fontId="8" fillId="0" borderId="0" xfId="0" applyNumberFormat="1" applyFont="1" applyAlignment="1">
      <alignment horizontal="left"/>
    </xf>
    <xf numFmtId="169" fontId="8" fillId="0" borderId="5" xfId="1" applyNumberFormat="1" applyFont="1" applyBorder="1" applyAlignment="1">
      <alignment horizontal="right"/>
    </xf>
    <xf numFmtId="169" fontId="7" fillId="0" borderId="0" xfId="0" applyNumberFormat="1" applyFont="1" applyAlignment="1">
      <alignment horizontal="left"/>
    </xf>
    <xf numFmtId="169" fontId="7" fillId="3" borderId="8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69" fontId="16" fillId="0" borderId="5" xfId="0" applyNumberFormat="1" applyFont="1" applyFill="1" applyBorder="1" applyAlignment="1">
      <alignment horizontal="right"/>
    </xf>
    <xf numFmtId="10" fontId="9" fillId="6" borderId="3" xfId="2" applyNumberFormat="1" applyFont="1" applyFill="1" applyBorder="1"/>
    <xf numFmtId="49" fontId="3" fillId="0" borderId="5" xfId="0" applyNumberFormat="1" applyFont="1" applyBorder="1" applyAlignment="1">
      <alignment horizontal="left"/>
    </xf>
    <xf numFmtId="49" fontId="0" fillId="31" borderId="5" xfId="0" applyNumberFormat="1" applyFill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167" fontId="7" fillId="28" borderId="0" xfId="0" applyNumberFormat="1" applyFont="1" applyFill="1" applyBorder="1" applyAlignment="1">
      <alignment horizontal="right"/>
    </xf>
    <xf numFmtId="168" fontId="7" fillId="28" borderId="0" xfId="0" applyNumberFormat="1" applyFont="1" applyFill="1" applyBorder="1" applyAlignment="1">
      <alignment horizontal="right"/>
    </xf>
    <xf numFmtId="10" fontId="9" fillId="28" borderId="0" xfId="2" applyNumberFormat="1" applyFont="1" applyFill="1" applyBorder="1"/>
    <xf numFmtId="171" fontId="7" fillId="32" borderId="3" xfId="0" applyNumberFormat="1" applyFont="1" applyFill="1" applyBorder="1" applyAlignment="1">
      <alignment horizontal="right"/>
    </xf>
    <xf numFmtId="49" fontId="17" fillId="13" borderId="5" xfId="0" applyNumberFormat="1" applyFont="1" applyFill="1" applyBorder="1" applyAlignment="1">
      <alignment horizontal="center"/>
    </xf>
    <xf numFmtId="172" fontId="7" fillId="3" borderId="3" xfId="0" applyNumberFormat="1" applyFont="1" applyFill="1" applyBorder="1" applyAlignment="1">
      <alignment horizontal="right"/>
    </xf>
    <xf numFmtId="49" fontId="0" fillId="34" borderId="5" xfId="0" applyNumberFormat="1" applyFill="1" applyBorder="1" applyAlignment="1">
      <alignment horizontal="center"/>
    </xf>
    <xf numFmtId="14" fontId="19" fillId="0" borderId="0" xfId="0" applyNumberFormat="1" applyFont="1" applyAlignment="1">
      <alignment horizontal="left"/>
    </xf>
    <xf numFmtId="168" fontId="7" fillId="3" borderId="0" xfId="0" applyNumberFormat="1" applyFont="1" applyFill="1" applyBorder="1" applyAlignment="1">
      <alignment horizontal="right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3"/>
  <sheetViews>
    <sheetView tabSelected="1" view="pageBreakPreview" topLeftCell="A226" zoomScaleNormal="100" zoomScaleSheetLayoutView="100" workbookViewId="0">
      <selection activeCell="N331" sqref="N331"/>
    </sheetView>
  </sheetViews>
  <sheetFormatPr defaultRowHeight="15" x14ac:dyDescent="0.2"/>
  <cols>
    <col min="1" max="1" width="54" style="139" customWidth="1"/>
    <col min="2" max="2" width="15.28515625" style="33" bestFit="1" customWidth="1"/>
    <col min="3" max="3" width="3.28515625" hidden="1" customWidth="1"/>
    <col min="4" max="4" width="15.28515625" style="33" hidden="1" customWidth="1"/>
    <col min="5" max="5" width="3.28515625" hidden="1" customWidth="1"/>
    <col min="6" max="6" width="16.28515625" style="33" hidden="1" customWidth="1"/>
    <col min="7" max="7" width="3.28515625" hidden="1" customWidth="1"/>
    <col min="8" max="8" width="9.28515625" style="51" hidden="1" customWidth="1"/>
    <col min="9" max="9" width="3.28515625" customWidth="1"/>
    <col min="10" max="10" width="15.28515625" style="33" bestFit="1" customWidth="1"/>
    <col min="11" max="11" width="3.28515625" customWidth="1"/>
    <col min="12" max="12" width="18.7109375" style="195" bestFit="1" customWidth="1"/>
    <col min="13" max="13" width="3.28515625" customWidth="1"/>
    <col min="14" max="14" width="15.28515625" style="33" bestFit="1" customWidth="1"/>
    <col min="15" max="15" width="10.42578125" style="3" customWidth="1"/>
    <col min="16" max="16" width="10.7109375" style="60" bestFit="1" customWidth="1"/>
    <col min="17" max="16384" width="9.140625" style="4"/>
  </cols>
  <sheetData>
    <row r="1" spans="1:16" s="44" customFormat="1" ht="20.25" x14ac:dyDescent="0.3">
      <c r="A1" s="43" t="s">
        <v>180</v>
      </c>
      <c r="B1" s="31" t="s">
        <v>39</v>
      </c>
      <c r="C1" s="5"/>
      <c r="D1" s="31" t="s">
        <v>39</v>
      </c>
      <c r="E1" s="5"/>
      <c r="F1" s="31"/>
      <c r="G1" s="5"/>
      <c r="H1" s="49"/>
      <c r="I1" s="5"/>
      <c r="J1" s="31" t="s">
        <v>39</v>
      </c>
      <c r="K1" s="5"/>
      <c r="L1" s="191" t="s">
        <v>39</v>
      </c>
      <c r="M1" s="5"/>
      <c r="N1" s="31" t="s">
        <v>39</v>
      </c>
      <c r="O1" s="43"/>
      <c r="P1" s="61"/>
    </row>
    <row r="2" spans="1:16" s="44" customFormat="1" ht="20.25" x14ac:dyDescent="0.3">
      <c r="A2" s="41"/>
      <c r="B2" s="136" t="s">
        <v>169</v>
      </c>
      <c r="C2" s="5"/>
      <c r="D2" s="136" t="s">
        <v>89</v>
      </c>
      <c r="E2" s="5"/>
      <c r="F2" s="140" t="s">
        <v>90</v>
      </c>
      <c r="G2" s="5"/>
      <c r="H2" s="49"/>
      <c r="I2" s="5"/>
      <c r="J2" s="136" t="s">
        <v>89</v>
      </c>
      <c r="K2" s="5"/>
      <c r="L2" s="192" t="s">
        <v>146</v>
      </c>
      <c r="M2" s="5"/>
      <c r="N2" s="136"/>
      <c r="O2" s="43"/>
      <c r="P2" s="61"/>
    </row>
    <row r="3" spans="1:16" s="44" customFormat="1" ht="20.25" x14ac:dyDescent="0.3">
      <c r="A3" s="42"/>
      <c r="B3" s="136" t="s">
        <v>56</v>
      </c>
      <c r="C3" s="5"/>
      <c r="D3" s="136" t="s">
        <v>91</v>
      </c>
      <c r="E3" s="5"/>
      <c r="F3" s="140"/>
      <c r="G3" s="5"/>
      <c r="H3" s="49"/>
      <c r="I3" s="5"/>
      <c r="J3" s="136" t="s">
        <v>144</v>
      </c>
      <c r="K3" s="5"/>
      <c r="L3" s="193" t="s">
        <v>143</v>
      </c>
      <c r="M3" s="5"/>
      <c r="N3" s="136" t="s">
        <v>145</v>
      </c>
      <c r="O3" s="42"/>
      <c r="P3" s="61"/>
    </row>
    <row r="4" spans="1:16" ht="15.75" x14ac:dyDescent="0.25">
      <c r="A4" s="11"/>
      <c r="B4" s="32" t="s">
        <v>46</v>
      </c>
      <c r="D4" s="32" t="s">
        <v>46</v>
      </c>
      <c r="F4" s="32" t="s">
        <v>46</v>
      </c>
      <c r="H4" s="50" t="s">
        <v>50</v>
      </c>
      <c r="J4" s="32" t="s">
        <v>46</v>
      </c>
      <c r="L4" s="194" t="s">
        <v>46</v>
      </c>
      <c r="N4" s="32"/>
      <c r="O4" s="91" t="s">
        <v>81</v>
      </c>
    </row>
    <row r="5" spans="1:16" ht="15.75" x14ac:dyDescent="0.25">
      <c r="A5" s="42" t="s">
        <v>0</v>
      </c>
      <c r="B5" s="32"/>
      <c r="D5" s="32"/>
      <c r="F5" s="32"/>
      <c r="H5" s="50"/>
      <c r="J5" s="32"/>
      <c r="L5" s="194"/>
      <c r="N5" s="32"/>
      <c r="O5" s="91"/>
    </row>
    <row r="6" spans="1:16" ht="15.75" x14ac:dyDescent="0.25">
      <c r="A6" s="11" t="s">
        <v>1</v>
      </c>
      <c r="B6" s="32"/>
      <c r="D6" s="32"/>
      <c r="F6" s="32"/>
      <c r="H6" s="50"/>
      <c r="J6" s="32"/>
      <c r="L6" s="194"/>
      <c r="N6" s="32"/>
      <c r="O6" s="91"/>
    </row>
    <row r="7" spans="1:16" x14ac:dyDescent="0.2">
      <c r="A7" s="11" t="s">
        <v>40</v>
      </c>
      <c r="O7" s="24"/>
    </row>
    <row r="8" spans="1:16" ht="15.75" thickBot="1" x14ac:dyDescent="0.25">
      <c r="A8" s="146" t="s">
        <v>106</v>
      </c>
      <c r="B8" s="82">
        <v>1312400</v>
      </c>
      <c r="C8" s="4"/>
      <c r="D8" s="82">
        <v>942373</v>
      </c>
      <c r="E8" s="4"/>
      <c r="F8" s="83">
        <v>744508.38</v>
      </c>
      <c r="G8" s="4"/>
      <c r="H8" s="74">
        <f>F8/D8</f>
        <v>0.79003577139837411</v>
      </c>
      <c r="I8" s="4"/>
      <c r="J8" s="82">
        <v>1312400</v>
      </c>
      <c r="K8" s="4"/>
      <c r="L8" s="190">
        <v>397626.97</v>
      </c>
      <c r="M8" s="4"/>
      <c r="N8" s="74">
        <f>L8/J8</f>
        <v>0.30297696586406581</v>
      </c>
      <c r="O8" s="81">
        <v>41</v>
      </c>
    </row>
    <row r="9" spans="1:16" ht="16.5" thickBot="1" x14ac:dyDescent="0.3">
      <c r="A9" s="148" t="s">
        <v>29</v>
      </c>
      <c r="B9" s="92">
        <f>SUM(B8)</f>
        <v>1312400</v>
      </c>
      <c r="D9" s="92">
        <f>SUM(D8)</f>
        <v>942373</v>
      </c>
      <c r="F9" s="93">
        <f>SUM(F8)</f>
        <v>744508.38</v>
      </c>
      <c r="H9" s="125">
        <f>F9/D9</f>
        <v>0.79003577139837411</v>
      </c>
      <c r="J9" s="92">
        <f>SUM(J8)</f>
        <v>1312400</v>
      </c>
      <c r="L9" s="196">
        <f>SUM(L8)</f>
        <v>397626.97</v>
      </c>
      <c r="N9" s="125">
        <f>L9/J9</f>
        <v>0.30297696586406581</v>
      </c>
      <c r="O9" s="1" t="s">
        <v>39</v>
      </c>
    </row>
    <row r="10" spans="1:16" x14ac:dyDescent="0.2">
      <c r="B10" s="33" t="s">
        <v>39</v>
      </c>
      <c r="D10" s="33" t="s">
        <v>39</v>
      </c>
      <c r="J10" s="33" t="s">
        <v>39</v>
      </c>
      <c r="L10" s="195" t="s">
        <v>39</v>
      </c>
      <c r="N10" s="33" t="s">
        <v>39</v>
      </c>
      <c r="O10" s="2"/>
    </row>
    <row r="11" spans="1:16" x14ac:dyDescent="0.2">
      <c r="A11" s="11" t="s">
        <v>2</v>
      </c>
      <c r="F11" s="33" t="s">
        <v>39</v>
      </c>
      <c r="O11" s="2"/>
    </row>
    <row r="12" spans="1:16" ht="15.75" thickBot="1" x14ac:dyDescent="0.25">
      <c r="A12" s="138" t="s">
        <v>2</v>
      </c>
      <c r="B12" s="67">
        <v>339600</v>
      </c>
      <c r="D12" s="67">
        <v>131644</v>
      </c>
      <c r="F12" s="80">
        <v>138219.29</v>
      </c>
      <c r="H12" s="69">
        <f>F12/D12</f>
        <v>1.0499475099510802</v>
      </c>
      <c r="J12" s="67">
        <v>339600</v>
      </c>
      <c r="L12" s="197">
        <v>35899.81</v>
      </c>
      <c r="N12" s="74">
        <f>L12/J12</f>
        <v>0.10571204358068315</v>
      </c>
      <c r="O12" s="70">
        <v>41</v>
      </c>
    </row>
    <row r="13" spans="1:16" ht="16.5" thickBot="1" x14ac:dyDescent="0.3">
      <c r="A13" s="148" t="s">
        <v>29</v>
      </c>
      <c r="B13" s="92">
        <f>SUM(B12:B12)</f>
        <v>339600</v>
      </c>
      <c r="D13" s="92">
        <f>SUM(D12:D12)</f>
        <v>131644</v>
      </c>
      <c r="F13" s="93">
        <f>SUM(F12:F12)</f>
        <v>138219.29</v>
      </c>
      <c r="H13" s="125">
        <f>F13/D13</f>
        <v>1.0499475099510802</v>
      </c>
      <c r="J13" s="92">
        <f>SUM(J12:J12)</f>
        <v>339600</v>
      </c>
      <c r="L13" s="196">
        <f>SUM(L12:L12)</f>
        <v>35899.81</v>
      </c>
      <c r="N13" s="125">
        <f>L13/J13</f>
        <v>0.10571204358068315</v>
      </c>
      <c r="O13" s="1"/>
    </row>
    <row r="14" spans="1:16" x14ac:dyDescent="0.2">
      <c r="O14" s="2"/>
    </row>
    <row r="15" spans="1:16" x14ac:dyDescent="0.2">
      <c r="A15" s="11" t="s">
        <v>3</v>
      </c>
      <c r="O15" s="2"/>
    </row>
    <row r="16" spans="1:16" ht="15.75" thickBot="1" x14ac:dyDescent="0.25">
      <c r="A16" s="138" t="s">
        <v>107</v>
      </c>
      <c r="B16" s="67">
        <v>74700</v>
      </c>
      <c r="D16" s="67">
        <v>3300</v>
      </c>
      <c r="F16" s="80">
        <v>3124.37</v>
      </c>
      <c r="H16" s="69">
        <f>F16/D16</f>
        <v>0.94677878787878789</v>
      </c>
      <c r="J16" s="67">
        <v>74700</v>
      </c>
      <c r="L16" s="197">
        <v>24964.23</v>
      </c>
      <c r="N16" s="74">
        <f>L16/J16</f>
        <v>0.33419317269076304</v>
      </c>
      <c r="O16" s="70">
        <v>41</v>
      </c>
    </row>
    <row r="17" spans="1:15" ht="16.5" thickBot="1" x14ac:dyDescent="0.3">
      <c r="A17" s="148" t="s">
        <v>29</v>
      </c>
      <c r="B17" s="92">
        <f>SUM(B16:B16)</f>
        <v>74700</v>
      </c>
      <c r="D17" s="92">
        <f>SUM(D16:D16)</f>
        <v>3300</v>
      </c>
      <c r="F17" s="93">
        <f>SUM(F16:F16)</f>
        <v>3124.37</v>
      </c>
      <c r="H17" s="125">
        <f>F17/D17</f>
        <v>0.94677878787878789</v>
      </c>
      <c r="J17" s="92">
        <f>SUM(J16:J16)</f>
        <v>74700</v>
      </c>
      <c r="L17" s="196">
        <f>SUM(L16)</f>
        <v>24964.23</v>
      </c>
      <c r="N17" s="125">
        <f>L17/J17</f>
        <v>0.33419317269076304</v>
      </c>
      <c r="O17" s="10"/>
    </row>
    <row r="18" spans="1:15" ht="15.75" x14ac:dyDescent="0.25">
      <c r="A18" s="148"/>
      <c r="B18" s="35"/>
      <c r="D18" s="35"/>
      <c r="F18" s="35"/>
      <c r="J18" s="35"/>
      <c r="L18" s="198"/>
      <c r="N18" s="35"/>
      <c r="O18" s="10"/>
    </row>
    <row r="19" spans="1:15" x14ac:dyDescent="0.2">
      <c r="A19" s="11" t="s">
        <v>4</v>
      </c>
      <c r="O19" s="2"/>
    </row>
    <row r="20" spans="1:15" x14ac:dyDescent="0.2">
      <c r="H20" s="51" t="s">
        <v>39</v>
      </c>
      <c r="O20" s="2"/>
    </row>
    <row r="21" spans="1:15" x14ac:dyDescent="0.2">
      <c r="A21" s="11" t="s">
        <v>5</v>
      </c>
      <c r="O21" s="2"/>
    </row>
    <row r="22" spans="1:15" ht="15.75" thickBot="1" x14ac:dyDescent="0.25">
      <c r="A22" s="138" t="s">
        <v>108</v>
      </c>
      <c r="B22" s="67">
        <v>36200</v>
      </c>
      <c r="D22" s="67">
        <v>25000</v>
      </c>
      <c r="F22" s="68">
        <v>19360.830000000002</v>
      </c>
      <c r="H22" s="69">
        <f>F22/D22</f>
        <v>0.77443320000000004</v>
      </c>
      <c r="J22" s="67">
        <v>36200</v>
      </c>
      <c r="L22" s="197">
        <v>8251.43</v>
      </c>
      <c r="N22" s="74">
        <f>L22/J22</f>
        <v>0.22794005524861879</v>
      </c>
      <c r="O22" s="70">
        <v>41</v>
      </c>
    </row>
    <row r="23" spans="1:15" ht="16.5" thickBot="1" x14ac:dyDescent="0.3">
      <c r="A23" s="148" t="s">
        <v>29</v>
      </c>
      <c r="B23" s="92">
        <f>SUM(B22:B22)</f>
        <v>36200</v>
      </c>
      <c r="D23" s="92">
        <f>SUM(D22:D22)</f>
        <v>25000</v>
      </c>
      <c r="F23" s="93">
        <f>SUM(F22:F22)</f>
        <v>19360.830000000002</v>
      </c>
      <c r="H23" s="125">
        <f>F23/D23</f>
        <v>0.77443320000000004</v>
      </c>
      <c r="J23" s="92">
        <f>SUM(J22:J22)</f>
        <v>36200</v>
      </c>
      <c r="L23" s="196">
        <f>SUM(L22:L22)</f>
        <v>8251.43</v>
      </c>
      <c r="N23" s="125">
        <f>L23/J23</f>
        <v>0.22794005524861879</v>
      </c>
      <c r="O23" s="1"/>
    </row>
    <row r="24" spans="1:15" ht="15.75" x14ac:dyDescent="0.25">
      <c r="A24" s="148"/>
      <c r="B24" s="34"/>
      <c r="D24" s="34"/>
      <c r="F24" s="34"/>
      <c r="J24" s="34"/>
      <c r="L24" s="199"/>
      <c r="N24" s="34"/>
      <c r="O24" s="1"/>
    </row>
    <row r="25" spans="1:15" x14ac:dyDescent="0.2">
      <c r="A25" s="11" t="s">
        <v>6</v>
      </c>
      <c r="H25" s="51" t="s">
        <v>39</v>
      </c>
      <c r="O25" s="2"/>
    </row>
    <row r="26" spans="1:15" ht="15.75" thickBot="1" x14ac:dyDescent="0.25">
      <c r="A26" s="138" t="s">
        <v>109</v>
      </c>
      <c r="B26" s="67">
        <v>7400</v>
      </c>
      <c r="D26" s="67">
        <v>2099</v>
      </c>
      <c r="F26" s="68">
        <v>1615.96</v>
      </c>
      <c r="H26" s="69">
        <f>F26/D26</f>
        <v>0.76987136731777039</v>
      </c>
      <c r="J26" s="67">
        <v>7400</v>
      </c>
      <c r="L26" s="197">
        <v>1085</v>
      </c>
      <c r="N26" s="74">
        <f>L26/J26</f>
        <v>0.14662162162162162</v>
      </c>
      <c r="O26" s="70">
        <v>41</v>
      </c>
    </row>
    <row r="27" spans="1:15" ht="16.5" thickBot="1" x14ac:dyDescent="0.3">
      <c r="A27" s="148" t="s">
        <v>39</v>
      </c>
      <c r="B27" s="92">
        <f>SUM(B26:B26)</f>
        <v>7400</v>
      </c>
      <c r="D27" s="92">
        <f>SUM(D26:D26)</f>
        <v>2099</v>
      </c>
      <c r="F27" s="93">
        <f>SUM(F26:F26)</f>
        <v>1615.96</v>
      </c>
      <c r="H27" s="125">
        <f>F27/D27</f>
        <v>0.76987136731777039</v>
      </c>
      <c r="J27" s="92">
        <f>SUM(J26:J26)</f>
        <v>7400</v>
      </c>
      <c r="L27" s="196">
        <f>SUM(L26:L26)</f>
        <v>1085</v>
      </c>
      <c r="N27" s="125">
        <f>L27/J27</f>
        <v>0.14662162162162162</v>
      </c>
      <c r="O27" s="1"/>
    </row>
    <row r="28" spans="1:15" ht="15.75" x14ac:dyDescent="0.25">
      <c r="A28" s="148"/>
      <c r="B28" s="34"/>
      <c r="D28" s="34"/>
      <c r="F28" s="34"/>
      <c r="J28" s="34"/>
      <c r="L28" s="199"/>
      <c r="N28" s="34"/>
      <c r="O28" s="1"/>
    </row>
    <row r="29" spans="1:15" ht="15.75" x14ac:dyDescent="0.25">
      <c r="A29" s="12" t="s">
        <v>51</v>
      </c>
      <c r="B29" s="34"/>
      <c r="D29" s="34"/>
      <c r="F29" s="34"/>
      <c r="J29" s="34"/>
      <c r="L29" s="199"/>
      <c r="N29" s="34"/>
      <c r="O29" s="1"/>
    </row>
    <row r="30" spans="1:15" ht="15.75" thickBot="1" x14ac:dyDescent="0.25">
      <c r="A30" s="85" t="s">
        <v>110</v>
      </c>
      <c r="B30" s="72">
        <v>300</v>
      </c>
      <c r="C30" s="84"/>
      <c r="D30" s="78">
        <v>400</v>
      </c>
      <c r="E30" s="84"/>
      <c r="F30" s="79">
        <v>366.2</v>
      </c>
      <c r="G30" s="4"/>
      <c r="H30" s="69" t="s">
        <v>39</v>
      </c>
      <c r="I30" s="4"/>
      <c r="J30" s="72">
        <v>300</v>
      </c>
      <c r="K30" s="4"/>
      <c r="L30" s="200">
        <v>53.79</v>
      </c>
      <c r="M30" s="4"/>
      <c r="N30" s="74">
        <f>L30/J30</f>
        <v>0.17929999999999999</v>
      </c>
      <c r="O30" s="70">
        <v>41</v>
      </c>
    </row>
    <row r="31" spans="1:15" ht="16.5" thickBot="1" x14ac:dyDescent="0.3">
      <c r="A31" s="48" t="s">
        <v>29</v>
      </c>
      <c r="B31" s="92">
        <f>SUM(B29:B30)</f>
        <v>300</v>
      </c>
      <c r="C31" s="47"/>
      <c r="D31" s="92">
        <f>SUM(D29:D30)</f>
        <v>400</v>
      </c>
      <c r="E31" s="47"/>
      <c r="F31" s="93">
        <f>SUM(F28:F30)</f>
        <v>366.2</v>
      </c>
      <c r="J31" s="92">
        <f>SUM(J29:J30)</f>
        <v>300</v>
      </c>
      <c r="L31" s="196">
        <f>SUM(L29:L30)</f>
        <v>53.79</v>
      </c>
      <c r="N31" s="125">
        <f>L31/J31</f>
        <v>0.17929999999999999</v>
      </c>
      <c r="O31" s="2"/>
    </row>
    <row r="32" spans="1:15" x14ac:dyDescent="0.2">
      <c r="A32" s="8"/>
      <c r="B32" s="33" t="s">
        <v>39</v>
      </c>
      <c r="C32" s="47"/>
      <c r="D32" s="46" t="s">
        <v>39</v>
      </c>
      <c r="E32" s="47"/>
      <c r="F32" s="46"/>
      <c r="J32" s="33" t="s">
        <v>39</v>
      </c>
      <c r="L32" s="195" t="s">
        <v>39</v>
      </c>
      <c r="N32" s="33" t="s">
        <v>39</v>
      </c>
      <c r="O32" s="2"/>
    </row>
    <row r="33" spans="1:16" x14ac:dyDescent="0.2">
      <c r="A33" s="11" t="s">
        <v>30</v>
      </c>
      <c r="O33" s="2"/>
    </row>
    <row r="34" spans="1:16" x14ac:dyDescent="0.2">
      <c r="A34" s="138" t="s">
        <v>111</v>
      </c>
      <c r="B34" s="67">
        <v>75900</v>
      </c>
      <c r="D34" s="67">
        <v>6584</v>
      </c>
      <c r="F34" s="68">
        <v>4451.67</v>
      </c>
      <c r="H34" s="69">
        <f>F34/D34</f>
        <v>0.67613456865127586</v>
      </c>
      <c r="J34" s="67">
        <v>72400</v>
      </c>
      <c r="L34" s="197">
        <v>14983.98</v>
      </c>
      <c r="N34" s="74">
        <f>L34/J34</f>
        <v>0.2069610497237569</v>
      </c>
      <c r="O34" s="70">
        <v>41</v>
      </c>
    </row>
    <row r="35" spans="1:16" x14ac:dyDescent="0.2">
      <c r="A35" s="138" t="s">
        <v>172</v>
      </c>
      <c r="B35" s="67">
        <v>0</v>
      </c>
      <c r="D35" s="67"/>
      <c r="F35" s="68"/>
      <c r="H35" s="69"/>
      <c r="J35" s="67">
        <v>0</v>
      </c>
      <c r="L35" s="197">
        <v>0</v>
      </c>
      <c r="N35" s="74" t="e">
        <f>L35/J35</f>
        <v>#DIV/0!</v>
      </c>
      <c r="O35" s="70">
        <v>41</v>
      </c>
    </row>
    <row r="36" spans="1:16" x14ac:dyDescent="0.2">
      <c r="A36" s="138" t="s">
        <v>173</v>
      </c>
      <c r="B36" s="67">
        <v>0</v>
      </c>
      <c r="D36" s="67"/>
      <c r="F36" s="68"/>
      <c r="H36" s="69"/>
      <c r="J36" s="67">
        <v>0</v>
      </c>
      <c r="L36" s="197">
        <v>0</v>
      </c>
      <c r="N36" s="74" t="e">
        <f>L36/J36</f>
        <v>#DIV/0!</v>
      </c>
      <c r="O36" s="70">
        <v>41</v>
      </c>
    </row>
    <row r="37" spans="1:16" ht="15.75" thickBot="1" x14ac:dyDescent="0.25">
      <c r="A37" s="138" t="s">
        <v>174</v>
      </c>
      <c r="B37" s="67">
        <v>0</v>
      </c>
      <c r="D37" s="67">
        <v>6584</v>
      </c>
      <c r="F37" s="68">
        <v>4451.67</v>
      </c>
      <c r="H37" s="69">
        <f>F37/D37</f>
        <v>0.67613456865127586</v>
      </c>
      <c r="J37" s="67">
        <v>0</v>
      </c>
      <c r="L37" s="197">
        <v>0</v>
      </c>
      <c r="N37" s="74"/>
      <c r="O37" s="70">
        <v>72</v>
      </c>
    </row>
    <row r="38" spans="1:16" s="6" customFormat="1" ht="16.5" thickBot="1" x14ac:dyDescent="0.3">
      <c r="A38" s="168" t="s">
        <v>29</v>
      </c>
      <c r="B38" s="92">
        <f>SUM(B34:B37)</f>
        <v>75900</v>
      </c>
      <c r="D38" s="37"/>
      <c r="F38" s="37" t="s">
        <v>39</v>
      </c>
      <c r="H38" s="53"/>
      <c r="J38" s="92">
        <f>SUM(J34:J37)</f>
        <v>72400</v>
      </c>
      <c r="L38" s="196">
        <f>SUM(L34:L37)</f>
        <v>14983.98</v>
      </c>
      <c r="N38" s="125">
        <f>L38/J38</f>
        <v>0.2069610497237569</v>
      </c>
      <c r="O38" s="10"/>
      <c r="P38" s="60"/>
    </row>
    <row r="39" spans="1:16" s="6" customFormat="1" ht="15.75" x14ac:dyDescent="0.25">
      <c r="A39" s="168" t="s">
        <v>39</v>
      </c>
      <c r="B39" s="35"/>
      <c r="D39" s="72">
        <v>123</v>
      </c>
      <c r="F39" s="73">
        <v>54</v>
      </c>
      <c r="H39" s="74">
        <f>F39/D39</f>
        <v>0.43902439024390244</v>
      </c>
      <c r="J39" s="35"/>
      <c r="L39" s="198"/>
      <c r="N39" s="35"/>
      <c r="O39" s="10"/>
      <c r="P39" s="60"/>
    </row>
    <row r="40" spans="1:16" s="6" customFormat="1" ht="16.5" hidden="1" thickBot="1" x14ac:dyDescent="0.3">
      <c r="A40" s="12" t="s">
        <v>48</v>
      </c>
      <c r="B40" s="37"/>
      <c r="D40" s="92">
        <f>SUM(D39)</f>
        <v>123</v>
      </c>
      <c r="F40" s="93">
        <f>SUM(F39)</f>
        <v>54</v>
      </c>
      <c r="H40" s="125">
        <f>F40/D40</f>
        <v>0.43902439024390244</v>
      </c>
      <c r="J40" s="37"/>
      <c r="L40" s="201"/>
      <c r="N40" s="37"/>
      <c r="O40" s="10"/>
      <c r="P40" s="60"/>
    </row>
    <row r="41" spans="1:16" ht="16.5" hidden="1" thickBot="1" x14ac:dyDescent="0.3">
      <c r="A41" s="146" t="s">
        <v>112</v>
      </c>
      <c r="B41" s="72">
        <v>0</v>
      </c>
      <c r="C41" s="4"/>
      <c r="D41" s="35"/>
      <c r="E41" s="4"/>
      <c r="F41" s="35"/>
      <c r="G41" s="4"/>
      <c r="H41" s="52"/>
      <c r="I41" s="4"/>
      <c r="J41" s="72">
        <v>0</v>
      </c>
      <c r="K41" s="4"/>
      <c r="L41" s="200">
        <v>0</v>
      </c>
      <c r="M41" s="4"/>
      <c r="N41" s="74">
        <v>0</v>
      </c>
      <c r="O41" s="70">
        <v>41</v>
      </c>
    </row>
    <row r="42" spans="1:16" ht="16.5" hidden="1" thickBot="1" x14ac:dyDescent="0.3">
      <c r="A42" s="168" t="s">
        <v>29</v>
      </c>
      <c r="B42" s="92">
        <f>SUM(B41)</f>
        <v>0</v>
      </c>
      <c r="J42" s="92">
        <f>SUM(J41)</f>
        <v>0</v>
      </c>
      <c r="L42" s="196">
        <f>SUM(L41)</f>
        <v>0</v>
      </c>
      <c r="N42" s="125">
        <v>0</v>
      </c>
      <c r="O42" s="25"/>
    </row>
    <row r="43" spans="1:16" ht="16.5" thickBot="1" x14ac:dyDescent="0.3">
      <c r="A43" s="168"/>
      <c r="B43" s="35"/>
      <c r="C43" s="4"/>
      <c r="D43" s="72">
        <v>5000</v>
      </c>
      <c r="E43" s="4"/>
      <c r="F43" s="73">
        <v>4114.47</v>
      </c>
      <c r="G43" s="4"/>
      <c r="H43" s="74">
        <f>F43/D43</f>
        <v>0.82289400000000001</v>
      </c>
      <c r="I43" s="4"/>
      <c r="J43" s="35"/>
      <c r="K43" s="4"/>
      <c r="L43" s="198"/>
      <c r="M43" s="4"/>
      <c r="N43" s="35"/>
      <c r="O43" s="10"/>
    </row>
    <row r="44" spans="1:16" ht="16.5" thickBot="1" x14ac:dyDescent="0.3">
      <c r="A44" s="11" t="s">
        <v>31</v>
      </c>
      <c r="D44" s="92">
        <f>SUM(D43:D43)</f>
        <v>5000</v>
      </c>
      <c r="F44" s="93">
        <f>SUM(F43:F43)</f>
        <v>4114.47</v>
      </c>
      <c r="H44" s="125">
        <f>F44/D44</f>
        <v>0.82289400000000001</v>
      </c>
      <c r="O44" s="2"/>
    </row>
    <row r="45" spans="1:16" ht="15.75" thickBot="1" x14ac:dyDescent="0.25">
      <c r="A45" s="138" t="s">
        <v>7</v>
      </c>
      <c r="B45" s="72">
        <v>200</v>
      </c>
      <c r="J45" s="72">
        <v>200</v>
      </c>
      <c r="L45" s="200">
        <v>30.01</v>
      </c>
      <c r="N45" s="74">
        <f t="shared" ref="N45" si="0">L45/J45</f>
        <v>0.15005000000000002</v>
      </c>
      <c r="O45" s="70">
        <v>41</v>
      </c>
    </row>
    <row r="46" spans="1:16" ht="16.5" thickBot="1" x14ac:dyDescent="0.3">
      <c r="A46" s="148" t="s">
        <v>29</v>
      </c>
      <c r="B46" s="92">
        <f>SUM(B45:B45)</f>
        <v>200</v>
      </c>
      <c r="C46" s="4"/>
      <c r="D46" s="72">
        <v>5000</v>
      </c>
      <c r="E46" s="4"/>
      <c r="F46" s="73">
        <v>3832.21</v>
      </c>
      <c r="G46" s="4"/>
      <c r="H46" s="74">
        <f>F46/D46</f>
        <v>0.76644199999999996</v>
      </c>
      <c r="I46" s="4"/>
      <c r="J46" s="92">
        <f>SUM(J45:J45)</f>
        <v>200</v>
      </c>
      <c r="K46" s="4"/>
      <c r="L46" s="196">
        <f>SUM(L45:L45)</f>
        <v>30.01</v>
      </c>
      <c r="M46" s="4"/>
      <c r="N46" s="125">
        <f>L46/J46</f>
        <v>0.15005000000000002</v>
      </c>
      <c r="O46" s="1"/>
    </row>
    <row r="47" spans="1:16" ht="16.5" thickBot="1" x14ac:dyDescent="0.3">
      <c r="D47" s="92">
        <f>SUM(D46)</f>
        <v>5000</v>
      </c>
      <c r="F47" s="93">
        <f>SUM(F46)</f>
        <v>3832.21</v>
      </c>
      <c r="H47" s="125">
        <f>F47/D47</f>
        <v>0.76644199999999996</v>
      </c>
      <c r="O47" s="2"/>
    </row>
    <row r="48" spans="1:16" ht="15.75" x14ac:dyDescent="0.25">
      <c r="A48" s="11" t="s">
        <v>8</v>
      </c>
      <c r="D48" s="34"/>
      <c r="F48" s="34"/>
      <c r="O48" s="2"/>
    </row>
    <row r="49" spans="1:16" ht="15.75" thickBot="1" x14ac:dyDescent="0.25">
      <c r="A49" s="138" t="s">
        <v>113</v>
      </c>
      <c r="B49" s="72">
        <v>6500</v>
      </c>
      <c r="J49" s="72">
        <v>6500</v>
      </c>
      <c r="L49" s="200">
        <v>89.51</v>
      </c>
      <c r="N49" s="74">
        <f>L49/J49</f>
        <v>1.3770769230769232E-2</v>
      </c>
      <c r="O49" s="70">
        <v>41</v>
      </c>
    </row>
    <row r="50" spans="1:16" ht="16.5" thickBot="1" x14ac:dyDescent="0.3">
      <c r="A50" s="148" t="s">
        <v>29</v>
      </c>
      <c r="B50" s="92">
        <f>SUM(B49)</f>
        <v>6500</v>
      </c>
      <c r="D50" s="67">
        <v>512333</v>
      </c>
      <c r="F50" s="68">
        <v>450951</v>
      </c>
      <c r="H50" s="69">
        <f>F50/D50</f>
        <v>0.88019120376786186</v>
      </c>
      <c r="J50" s="92">
        <f>SUM(J49)</f>
        <v>6500</v>
      </c>
      <c r="L50" s="196">
        <f>SUM(L49)</f>
        <v>89.51</v>
      </c>
      <c r="N50" s="125">
        <f>L50/J50</f>
        <v>1.3770769230769232E-2</v>
      </c>
      <c r="O50" s="1"/>
    </row>
    <row r="51" spans="1:16" ht="15.75" x14ac:dyDescent="0.25">
      <c r="A51" s="148"/>
      <c r="B51" s="34"/>
      <c r="D51" s="67">
        <v>3240</v>
      </c>
      <c r="F51" s="68">
        <v>2833.41</v>
      </c>
      <c r="H51" s="69">
        <f>F51/D51</f>
        <v>0.87450925925925926</v>
      </c>
      <c r="J51" s="34"/>
      <c r="L51" s="199"/>
      <c r="N51" s="34"/>
      <c r="O51" s="1"/>
    </row>
    <row r="52" spans="1:16" x14ac:dyDescent="0.2">
      <c r="A52" s="11" t="s">
        <v>9</v>
      </c>
      <c r="D52" s="67">
        <v>0</v>
      </c>
      <c r="F52" s="68">
        <v>2424.1</v>
      </c>
      <c r="H52" s="69" t="s">
        <v>39</v>
      </c>
      <c r="O52" s="2"/>
    </row>
    <row r="53" spans="1:16" ht="15.75" thickBot="1" x14ac:dyDescent="0.25">
      <c r="A53" s="138" t="s">
        <v>114</v>
      </c>
      <c r="B53" s="67">
        <v>807070</v>
      </c>
      <c r="D53" s="67">
        <v>0</v>
      </c>
      <c r="F53" s="68">
        <v>23458.080000000002</v>
      </c>
      <c r="H53" s="69" t="s">
        <v>52</v>
      </c>
      <c r="J53" s="67">
        <v>850300</v>
      </c>
      <c r="L53" s="197">
        <v>227269.98</v>
      </c>
      <c r="N53" s="74">
        <f>L53/J53</f>
        <v>0.26728211219569564</v>
      </c>
      <c r="O53" s="70">
        <v>111</v>
      </c>
    </row>
    <row r="54" spans="1:16" ht="16.5" thickBot="1" x14ac:dyDescent="0.3">
      <c r="A54" s="148" t="s">
        <v>29</v>
      </c>
      <c r="B54" s="92">
        <f>SUM(B53:B53)</f>
        <v>807070</v>
      </c>
      <c r="D54" s="34"/>
      <c r="F54" s="34"/>
      <c r="J54" s="226">
        <f>SUM(J53:J53)</f>
        <v>850300</v>
      </c>
      <c r="L54" s="196">
        <f>SUM(L53:L53)</f>
        <v>227269.98</v>
      </c>
      <c r="N54" s="125">
        <f>L54/J54</f>
        <v>0.26728211219569564</v>
      </c>
      <c r="O54" s="1"/>
    </row>
    <row r="55" spans="1:16" ht="16.5" thickBot="1" x14ac:dyDescent="0.3">
      <c r="A55" s="148"/>
      <c r="B55" s="34"/>
      <c r="D55" s="38"/>
      <c r="F55" s="38"/>
      <c r="J55" s="34"/>
      <c r="L55" s="199"/>
      <c r="N55" s="34"/>
      <c r="O55" s="1"/>
    </row>
    <row r="56" spans="1:16" ht="16.5" thickBot="1" x14ac:dyDescent="0.3">
      <c r="A56" s="181"/>
      <c r="B56" s="38"/>
      <c r="D56" s="94" t="e">
        <f>SUM(#REF!,D47,D44,D40,#REF!,D31,D27,D23,#REF!,D17,D13,D9)</f>
        <v>#REF!</v>
      </c>
      <c r="F56" s="95" t="e">
        <f>SUM(F9,F13,F17,#REF!,F23,F27,F31,#REF!,F40,F44,F47,#REF!)</f>
        <v>#REF!</v>
      </c>
      <c r="H56" s="96" t="e">
        <f>F56/D56</f>
        <v>#REF!</v>
      </c>
      <c r="J56" s="38"/>
      <c r="L56" s="202"/>
      <c r="N56" s="38"/>
      <c r="O56" s="25"/>
    </row>
    <row r="57" spans="1:16" s="44" customFormat="1" ht="21" thickBot="1" x14ac:dyDescent="0.35">
      <c r="A57" s="13" t="s">
        <v>10</v>
      </c>
      <c r="B57" s="94">
        <f>SUM(B54,B50,B46,B42,B38,B31,B27,B23,B17,B13,B9)</f>
        <v>2660270</v>
      </c>
      <c r="C57" s="5"/>
      <c r="D57" s="136" t="s">
        <v>89</v>
      </c>
      <c r="E57" s="5"/>
      <c r="F57" s="140" t="s">
        <v>90</v>
      </c>
      <c r="G57" s="5"/>
      <c r="H57" s="49"/>
      <c r="I57" s="5"/>
      <c r="J57" s="94">
        <f>SUM(J54,J50,J46,J42,J38,J31,J27,J23,J17,J13,J9)</f>
        <v>2700000</v>
      </c>
      <c r="K57" s="5"/>
      <c r="L57" s="203">
        <f>SUM(L54,L50,L46,L42,L38,L31,L27,L23,L17,L13,L9)</f>
        <v>710254.71</v>
      </c>
      <c r="M57" s="5"/>
      <c r="N57" s="96">
        <f>L57/J57</f>
        <v>0.26305729999999999</v>
      </c>
      <c r="O57" s="86"/>
      <c r="P57" s="60"/>
    </row>
    <row r="58" spans="1:16" ht="15.75" x14ac:dyDescent="0.25">
      <c r="A58" s="148"/>
      <c r="B58" s="34"/>
      <c r="D58" s="67">
        <v>3240</v>
      </c>
      <c r="F58" s="68">
        <v>2833.41</v>
      </c>
      <c r="H58" s="69">
        <f>F58/D58</f>
        <v>0.87450925925925926</v>
      </c>
      <c r="J58" s="34"/>
      <c r="L58" s="199"/>
      <c r="N58" s="34"/>
      <c r="O58" s="1"/>
    </row>
    <row r="59" spans="1:16" ht="20.25" x14ac:dyDescent="0.3">
      <c r="A59" s="42"/>
      <c r="B59" s="136" t="s">
        <v>169</v>
      </c>
      <c r="C59" s="5"/>
      <c r="D59" s="136" t="s">
        <v>89</v>
      </c>
      <c r="E59" s="5"/>
      <c r="F59" s="140" t="s">
        <v>90</v>
      </c>
      <c r="G59" s="5"/>
      <c r="H59" s="49"/>
      <c r="I59" s="5"/>
      <c r="J59" s="136" t="s">
        <v>89</v>
      </c>
      <c r="K59" s="5"/>
      <c r="L59" s="192" t="s">
        <v>146</v>
      </c>
      <c r="M59" s="5"/>
      <c r="N59" s="136"/>
      <c r="O59" s="43"/>
      <c r="P59" s="61"/>
    </row>
    <row r="60" spans="1:16" ht="20.25" x14ac:dyDescent="0.3">
      <c r="B60" s="136" t="s">
        <v>56</v>
      </c>
      <c r="C60" s="5"/>
      <c r="D60" s="136" t="s">
        <v>91</v>
      </c>
      <c r="E60" s="5"/>
      <c r="F60" s="140"/>
      <c r="G60" s="5"/>
      <c r="H60" s="49"/>
      <c r="I60" s="5"/>
      <c r="J60" s="136" t="s">
        <v>144</v>
      </c>
      <c r="K60" s="5"/>
      <c r="L60" s="193" t="s">
        <v>143</v>
      </c>
      <c r="M60" s="5"/>
      <c r="N60" s="136" t="s">
        <v>145</v>
      </c>
      <c r="O60" s="42"/>
    </row>
    <row r="61" spans="1:16" ht="15.75" x14ac:dyDescent="0.25">
      <c r="B61" s="32" t="s">
        <v>46</v>
      </c>
      <c r="D61" s="32" t="s">
        <v>46</v>
      </c>
      <c r="F61" s="32" t="s">
        <v>46</v>
      </c>
      <c r="H61" s="50" t="s">
        <v>50</v>
      </c>
      <c r="J61" s="32" t="s">
        <v>46</v>
      </c>
      <c r="L61" s="194" t="s">
        <v>46</v>
      </c>
      <c r="N61" s="32"/>
      <c r="O61" s="91" t="s">
        <v>81</v>
      </c>
    </row>
    <row r="62" spans="1:16" ht="20.25" x14ac:dyDescent="0.3">
      <c r="A62" s="42" t="s">
        <v>11</v>
      </c>
      <c r="B62" s="136"/>
      <c r="C62" s="5"/>
      <c r="D62" s="136"/>
      <c r="E62" s="5"/>
      <c r="F62" s="140"/>
      <c r="G62" s="5"/>
      <c r="H62" s="49"/>
      <c r="I62" s="5"/>
      <c r="J62" s="136"/>
      <c r="K62" s="5"/>
      <c r="L62" s="193"/>
      <c r="M62" s="5"/>
      <c r="N62" s="136"/>
      <c r="O62" s="26"/>
    </row>
    <row r="63" spans="1:16" ht="15.75" x14ac:dyDescent="0.25">
      <c r="A63" s="11" t="s">
        <v>115</v>
      </c>
      <c r="B63" s="32"/>
      <c r="D63" s="32"/>
      <c r="F63" s="32"/>
      <c r="H63" s="50"/>
      <c r="J63" s="32"/>
      <c r="L63" s="194"/>
      <c r="N63" s="32"/>
      <c r="O63" s="24"/>
    </row>
    <row r="64" spans="1:16" x14ac:dyDescent="0.2">
      <c r="A64" s="138" t="s">
        <v>116</v>
      </c>
      <c r="B64" s="67">
        <v>350</v>
      </c>
      <c r="D64" s="72">
        <v>3000</v>
      </c>
      <c r="F64" s="73">
        <v>3000</v>
      </c>
      <c r="H64" s="69">
        <f>F64/D64</f>
        <v>1</v>
      </c>
      <c r="J64" s="67">
        <v>350</v>
      </c>
      <c r="L64" s="197">
        <v>0</v>
      </c>
      <c r="N64" s="74">
        <f t="shared" ref="N64:N65" si="1">L64/J64</f>
        <v>0</v>
      </c>
      <c r="O64" s="88">
        <v>43</v>
      </c>
    </row>
    <row r="65" spans="1:16" ht="15.75" thickBot="1" x14ac:dyDescent="0.25">
      <c r="A65" s="138" t="s">
        <v>117</v>
      </c>
      <c r="B65" s="72">
        <v>2000</v>
      </c>
      <c r="C65" s="4"/>
      <c r="D65" s="72">
        <v>600</v>
      </c>
      <c r="E65" s="4"/>
      <c r="F65" s="73">
        <v>570.33000000000004</v>
      </c>
      <c r="G65" s="4"/>
      <c r="H65" s="69">
        <f>F65/D65</f>
        <v>0.95055000000000012</v>
      </c>
      <c r="I65" s="4"/>
      <c r="J65" s="72">
        <v>2000</v>
      </c>
      <c r="K65" s="4"/>
      <c r="L65" s="200">
        <v>4294.7</v>
      </c>
      <c r="M65" s="4"/>
      <c r="N65" s="74">
        <f t="shared" si="1"/>
        <v>2.1473499999999999</v>
      </c>
      <c r="O65" s="88">
        <v>43</v>
      </c>
    </row>
    <row r="66" spans="1:16" ht="16.5" thickBot="1" x14ac:dyDescent="0.3">
      <c r="A66" s="148" t="s">
        <v>29</v>
      </c>
      <c r="B66" s="97">
        <f>SUM(B64:B65)</f>
        <v>2350</v>
      </c>
      <c r="D66" s="97">
        <f>SUM(D63:D65)</f>
        <v>3600</v>
      </c>
      <c r="F66" s="98">
        <f>SUM(F63:F65)</f>
        <v>3570.33</v>
      </c>
      <c r="H66" s="99">
        <f>F66/D66</f>
        <v>0.9917583333333333</v>
      </c>
      <c r="J66" s="97">
        <f>SUM(J64:J65)</f>
        <v>2350</v>
      </c>
      <c r="L66" s="204">
        <f>SUM(L64:L65)</f>
        <v>4294.7</v>
      </c>
      <c r="N66" s="217">
        <f>L66/J66</f>
        <v>1.8275319148936169</v>
      </c>
      <c r="O66" s="28"/>
    </row>
    <row r="67" spans="1:16" ht="15.75" x14ac:dyDescent="0.25">
      <c r="A67" s="15"/>
      <c r="B67" s="34"/>
      <c r="D67" s="34"/>
      <c r="F67" s="34"/>
      <c r="J67" s="34"/>
      <c r="L67" s="199"/>
      <c r="N67" s="34"/>
      <c r="O67" s="28"/>
    </row>
    <row r="68" spans="1:16" ht="15.75" x14ac:dyDescent="0.25">
      <c r="A68" s="147" t="s">
        <v>39</v>
      </c>
      <c r="B68" s="141"/>
      <c r="C68" s="4"/>
      <c r="D68" s="141"/>
      <c r="E68" s="4"/>
      <c r="F68" s="142"/>
      <c r="G68" s="4"/>
      <c r="H68" s="143"/>
      <c r="I68" s="4"/>
      <c r="J68" s="141"/>
      <c r="K68" s="4"/>
      <c r="L68" s="205"/>
      <c r="M68" s="4"/>
      <c r="N68" s="141"/>
      <c r="O68" s="87"/>
    </row>
    <row r="69" spans="1:16" ht="16.5" thickBot="1" x14ac:dyDescent="0.3">
      <c r="A69" s="148"/>
      <c r="F69" s="142"/>
      <c r="O69" s="27"/>
      <c r="P69" s="142"/>
    </row>
    <row r="70" spans="1:16" ht="16.5" thickBot="1" x14ac:dyDescent="0.3">
      <c r="A70" s="16" t="s">
        <v>12</v>
      </c>
      <c r="B70" s="154">
        <f>SUM(B66)</f>
        <v>2350</v>
      </c>
      <c r="D70" s="154">
        <f>SUM(,D66)</f>
        <v>3600</v>
      </c>
      <c r="F70" s="155">
        <f>SUM(F68,F66,)</f>
        <v>3570.33</v>
      </c>
      <c r="H70" s="156">
        <f>F70/D70</f>
        <v>0.9917583333333333</v>
      </c>
      <c r="J70" s="154">
        <f>SUM(J66)</f>
        <v>2350</v>
      </c>
      <c r="L70" s="206">
        <f>SUM(L66)</f>
        <v>4294.7</v>
      </c>
      <c r="N70" s="156">
        <f>L70/J70</f>
        <v>1.8275319148936169</v>
      </c>
      <c r="O70" s="29"/>
    </row>
    <row r="71" spans="1:16" ht="15.75" x14ac:dyDescent="0.25">
      <c r="A71" s="14"/>
      <c r="B71" s="141"/>
      <c r="D71" s="141"/>
      <c r="F71" s="142"/>
      <c r="H71" s="143"/>
      <c r="J71" s="141"/>
      <c r="L71" s="205"/>
      <c r="N71" s="141"/>
      <c r="O71" s="29"/>
    </row>
    <row r="72" spans="1:16" ht="15.75" x14ac:dyDescent="0.25">
      <c r="A72" s="14"/>
      <c r="B72" s="141"/>
      <c r="D72" s="141"/>
      <c r="F72" s="142"/>
      <c r="H72" s="143"/>
      <c r="J72" s="141"/>
      <c r="L72" s="205"/>
      <c r="N72" s="141"/>
      <c r="O72" s="29"/>
    </row>
    <row r="73" spans="1:16" s="44" customFormat="1" ht="21" thickBot="1" x14ac:dyDescent="0.35">
      <c r="A73" s="42" t="s">
        <v>96</v>
      </c>
      <c r="B73" s="136"/>
      <c r="C73" s="5"/>
      <c r="D73" s="136"/>
      <c r="E73" s="5"/>
      <c r="F73" s="140"/>
      <c r="G73" s="5"/>
      <c r="H73" s="49"/>
      <c r="I73" s="5"/>
      <c r="J73" s="136"/>
      <c r="K73" s="5"/>
      <c r="L73" s="193"/>
      <c r="M73" s="5"/>
      <c r="N73" s="136"/>
      <c r="O73" s="42"/>
      <c r="P73" s="61"/>
    </row>
    <row r="74" spans="1:16" ht="21" hidden="1" thickBot="1" x14ac:dyDescent="0.35">
      <c r="A74" s="146" t="s">
        <v>101</v>
      </c>
      <c r="B74" s="67">
        <v>0</v>
      </c>
      <c r="D74" s="72">
        <v>79940</v>
      </c>
      <c r="F74" s="73">
        <v>79940</v>
      </c>
      <c r="H74" s="69"/>
      <c r="J74" s="67">
        <v>0</v>
      </c>
      <c r="L74" s="197">
        <v>0</v>
      </c>
      <c r="N74" s="67">
        <v>0</v>
      </c>
      <c r="O74" s="88">
        <v>46</v>
      </c>
      <c r="P74" s="61"/>
    </row>
    <row r="75" spans="1:16" s="44" customFormat="1" ht="21" hidden="1" thickBot="1" x14ac:dyDescent="0.35">
      <c r="A75" s="146" t="s">
        <v>102</v>
      </c>
      <c r="B75" s="67">
        <v>0</v>
      </c>
      <c r="C75"/>
      <c r="D75" s="180">
        <f>SUM(D74)</f>
        <v>79940</v>
      </c>
      <c r="E75"/>
      <c r="F75" s="100">
        <f>SUM(F72:F74)</f>
        <v>79940</v>
      </c>
      <c r="G75" t="s">
        <v>39</v>
      </c>
      <c r="H75" s="51"/>
      <c r="I75"/>
      <c r="J75" s="67">
        <v>0</v>
      </c>
      <c r="K75"/>
      <c r="L75" s="197">
        <v>0</v>
      </c>
      <c r="M75"/>
      <c r="N75" s="67">
        <v>0</v>
      </c>
      <c r="O75" s="88">
        <v>46</v>
      </c>
      <c r="P75" s="61"/>
    </row>
    <row r="76" spans="1:16" s="44" customFormat="1" ht="21" thickBot="1" x14ac:dyDescent="0.35">
      <c r="A76" s="146" t="s">
        <v>118</v>
      </c>
      <c r="B76" s="67">
        <v>0</v>
      </c>
      <c r="C76" s="158"/>
      <c r="D76" s="157"/>
      <c r="E76" s="158"/>
      <c r="F76" s="159"/>
      <c r="G76"/>
      <c r="H76" s="51"/>
      <c r="I76"/>
      <c r="J76" s="67">
        <v>0</v>
      </c>
      <c r="K76"/>
      <c r="L76" s="197">
        <v>0</v>
      </c>
      <c r="M76"/>
      <c r="N76" s="74"/>
      <c r="O76" s="88">
        <v>46</v>
      </c>
      <c r="P76" s="61"/>
    </row>
    <row r="77" spans="1:16" ht="21" thickBot="1" x14ac:dyDescent="0.35">
      <c r="A77" s="148" t="s">
        <v>29</v>
      </c>
      <c r="B77" s="183">
        <f>SUM(B74:B76)</f>
        <v>0</v>
      </c>
      <c r="C77" s="5"/>
      <c r="D77" s="136" t="s">
        <v>89</v>
      </c>
      <c r="E77" s="5"/>
      <c r="F77" s="140" t="s">
        <v>90</v>
      </c>
      <c r="J77" s="183">
        <f>SUM(J74:J76)</f>
        <v>0</v>
      </c>
      <c r="L77" s="207">
        <f>SUM(L74:L76)</f>
        <v>0</v>
      </c>
      <c r="N77" s="217"/>
      <c r="O77" s="27"/>
      <c r="P77" s="61"/>
    </row>
    <row r="78" spans="1:16" ht="21" thickBot="1" x14ac:dyDescent="0.35">
      <c r="A78" s="148"/>
      <c r="B78" s="157"/>
      <c r="C78" s="5"/>
      <c r="D78" s="136" t="s">
        <v>91</v>
      </c>
      <c r="E78" s="5"/>
      <c r="F78" s="140"/>
      <c r="J78" s="157"/>
      <c r="L78" s="208"/>
      <c r="N78" s="157"/>
      <c r="O78" s="27"/>
      <c r="P78" s="61"/>
    </row>
    <row r="79" spans="1:16" ht="16.5" thickBot="1" x14ac:dyDescent="0.3">
      <c r="A79" s="16" t="s">
        <v>33</v>
      </c>
      <c r="B79" s="150">
        <f>SUM(B77,B70,B57)</f>
        <v>2662620</v>
      </c>
      <c r="J79" s="150">
        <f>SUM(J77,J70,J57)</f>
        <v>2702350</v>
      </c>
      <c r="L79" s="209">
        <f>SUM(L77,L70,L57)</f>
        <v>714549.40999999992</v>
      </c>
      <c r="N79" s="152">
        <f>L79/J79</f>
        <v>0.26441778822136286</v>
      </c>
      <c r="O79" s="29"/>
    </row>
    <row r="80" spans="1:16" ht="15.75" x14ac:dyDescent="0.25">
      <c r="A80" s="14"/>
      <c r="B80" s="39"/>
      <c r="J80" s="39"/>
      <c r="L80" s="210"/>
      <c r="N80" s="39"/>
      <c r="O80" s="29"/>
    </row>
    <row r="81" spans="1:16" ht="15.75" x14ac:dyDescent="0.25">
      <c r="A81" s="14"/>
      <c r="B81" s="39"/>
      <c r="D81" s="67">
        <v>143153</v>
      </c>
      <c r="F81" s="68">
        <v>117798.43</v>
      </c>
      <c r="H81" s="69">
        <f>F81/D81</f>
        <v>0.8228848155470021</v>
      </c>
      <c r="J81" s="39"/>
      <c r="L81" s="210"/>
      <c r="N81" s="39"/>
      <c r="O81" s="29"/>
    </row>
    <row r="82" spans="1:16" ht="20.25" x14ac:dyDescent="0.3">
      <c r="A82" s="42" t="s">
        <v>13</v>
      </c>
      <c r="B82" s="136" t="s">
        <v>170</v>
      </c>
      <c r="C82" s="5"/>
      <c r="D82" s="136" t="s">
        <v>89</v>
      </c>
      <c r="E82" s="5"/>
      <c r="F82" s="140" t="s">
        <v>90</v>
      </c>
      <c r="G82" s="5"/>
      <c r="H82" s="49"/>
      <c r="I82" s="5"/>
      <c r="J82" s="136" t="s">
        <v>89</v>
      </c>
      <c r="K82" s="5"/>
      <c r="L82" s="193" t="s">
        <v>90</v>
      </c>
      <c r="M82" s="5"/>
      <c r="N82" s="136"/>
      <c r="O82" s="43"/>
      <c r="P82" s="89" t="s">
        <v>55</v>
      </c>
    </row>
    <row r="83" spans="1:16" ht="20.25" x14ac:dyDescent="0.3">
      <c r="A83" s="17"/>
      <c r="B83" s="136" t="s">
        <v>56</v>
      </c>
      <c r="C83" s="5"/>
      <c r="D83" s="136" t="s">
        <v>91</v>
      </c>
      <c r="E83" s="5"/>
      <c r="F83" s="140"/>
      <c r="G83" s="5"/>
      <c r="H83" s="49"/>
      <c r="I83" s="5"/>
      <c r="J83" s="136" t="s">
        <v>144</v>
      </c>
      <c r="K83" s="5"/>
      <c r="L83" s="193" t="s">
        <v>143</v>
      </c>
      <c r="M83" s="5"/>
      <c r="N83" s="136" t="s">
        <v>145</v>
      </c>
      <c r="O83" s="42"/>
      <c r="P83" s="90" t="s">
        <v>56</v>
      </c>
    </row>
    <row r="84" spans="1:16" ht="15.75" x14ac:dyDescent="0.25">
      <c r="A84" s="17"/>
      <c r="B84" s="32" t="s">
        <v>46</v>
      </c>
      <c r="D84" s="32" t="s">
        <v>46</v>
      </c>
      <c r="F84" s="32" t="s">
        <v>46</v>
      </c>
      <c r="H84" s="50" t="s">
        <v>50</v>
      </c>
      <c r="J84" s="32" t="s">
        <v>46</v>
      </c>
      <c r="L84" s="194" t="s">
        <v>46</v>
      </c>
      <c r="N84" s="32"/>
      <c r="O84" s="91" t="s">
        <v>81</v>
      </c>
    </row>
    <row r="85" spans="1:16" ht="15.75" x14ac:dyDescent="0.25">
      <c r="A85" s="11" t="s">
        <v>14</v>
      </c>
      <c r="B85" s="32"/>
      <c r="D85" s="32"/>
      <c r="F85" s="32"/>
      <c r="H85" s="50"/>
      <c r="J85" s="32"/>
      <c r="L85" s="194"/>
      <c r="N85" s="32"/>
      <c r="O85" s="91"/>
    </row>
    <row r="86" spans="1:16" x14ac:dyDescent="0.2">
      <c r="A86" s="11" t="s">
        <v>165</v>
      </c>
      <c r="D86" s="67">
        <v>11400</v>
      </c>
      <c r="F86" s="68">
        <v>9751.65</v>
      </c>
      <c r="H86" s="69">
        <f t="shared" ref="H86:H95" si="2">F86/D86</f>
        <v>0.85540789473684209</v>
      </c>
      <c r="O86" s="24"/>
    </row>
    <row r="87" spans="1:16" x14ac:dyDescent="0.2">
      <c r="A87" s="146" t="s">
        <v>119</v>
      </c>
      <c r="B87" s="67">
        <v>160830</v>
      </c>
      <c r="D87" s="67">
        <v>2550</v>
      </c>
      <c r="F87" s="68">
        <v>1877.91</v>
      </c>
      <c r="H87" s="69">
        <f t="shared" si="2"/>
        <v>0.73643529411764708</v>
      </c>
      <c r="J87" s="67">
        <v>160830</v>
      </c>
      <c r="L87" s="197">
        <v>37134.39</v>
      </c>
      <c r="N87" s="74">
        <f t="shared" ref="N87:N93" si="3">L87/J87</f>
        <v>0.23089218429397501</v>
      </c>
      <c r="O87" s="70">
        <v>41</v>
      </c>
      <c r="P87" s="104" t="s">
        <v>57</v>
      </c>
    </row>
    <row r="88" spans="1:16" x14ac:dyDescent="0.2">
      <c r="A88" s="138" t="s">
        <v>120</v>
      </c>
      <c r="B88" s="67">
        <v>28330</v>
      </c>
      <c r="D88" s="67">
        <v>27850</v>
      </c>
      <c r="F88" s="68">
        <v>21466.05</v>
      </c>
      <c r="H88" s="69">
        <f t="shared" si="2"/>
        <v>0.77077378815080788</v>
      </c>
      <c r="J88" s="67">
        <v>28330</v>
      </c>
      <c r="L88" s="197">
        <v>6804.07</v>
      </c>
      <c r="N88" s="74">
        <f t="shared" si="3"/>
        <v>0.24017190257677373</v>
      </c>
      <c r="O88" s="70">
        <v>41</v>
      </c>
      <c r="P88" s="104" t="s">
        <v>57</v>
      </c>
    </row>
    <row r="89" spans="1:16" x14ac:dyDescent="0.2">
      <c r="A89" s="138" t="s">
        <v>121</v>
      </c>
      <c r="B89" s="67">
        <v>7500</v>
      </c>
      <c r="D89" s="67">
        <v>1900</v>
      </c>
      <c r="F89" s="68">
        <v>1351.9</v>
      </c>
      <c r="H89" s="69">
        <f t="shared" si="2"/>
        <v>0.71152631578947378</v>
      </c>
      <c r="J89" s="67">
        <v>7500</v>
      </c>
      <c r="L89" s="197">
        <v>0</v>
      </c>
      <c r="N89" s="74">
        <f t="shared" si="3"/>
        <v>0</v>
      </c>
      <c r="O89" s="70">
        <v>41</v>
      </c>
      <c r="P89" s="104" t="s">
        <v>57</v>
      </c>
    </row>
    <row r="90" spans="1:16" x14ac:dyDescent="0.2">
      <c r="A90" s="138" t="s">
        <v>122</v>
      </c>
      <c r="B90" s="67">
        <v>7690</v>
      </c>
      <c r="D90" s="67">
        <v>5250</v>
      </c>
      <c r="F90" s="68">
        <v>4553.6000000000004</v>
      </c>
      <c r="H90" s="69">
        <f t="shared" si="2"/>
        <v>0.86735238095238099</v>
      </c>
      <c r="J90" s="67">
        <v>7690</v>
      </c>
      <c r="L90" s="197">
        <v>1805.04</v>
      </c>
      <c r="N90" s="74">
        <f t="shared" si="3"/>
        <v>0.23472561768530559</v>
      </c>
      <c r="O90" s="70">
        <v>41</v>
      </c>
      <c r="P90" s="104" t="s">
        <v>57</v>
      </c>
    </row>
    <row r="91" spans="1:16" x14ac:dyDescent="0.2">
      <c r="A91" s="138" t="s">
        <v>123</v>
      </c>
      <c r="B91" s="67">
        <v>14094</v>
      </c>
      <c r="D91" s="67">
        <v>1950</v>
      </c>
      <c r="F91" s="68">
        <v>1457.63</v>
      </c>
      <c r="H91" s="69">
        <f t="shared" si="2"/>
        <v>0.7475025641025641</v>
      </c>
      <c r="J91" s="67">
        <v>14094</v>
      </c>
      <c r="L91" s="197">
        <v>2881.22</v>
      </c>
      <c r="N91" s="74">
        <f t="shared" si="3"/>
        <v>0.20442883496523342</v>
      </c>
      <c r="O91" s="70">
        <v>41</v>
      </c>
      <c r="P91" s="104" t="s">
        <v>57</v>
      </c>
    </row>
    <row r="92" spans="1:16" x14ac:dyDescent="0.2">
      <c r="A92" s="138" t="s">
        <v>124</v>
      </c>
      <c r="B92" s="67">
        <v>54357</v>
      </c>
      <c r="D92" s="67">
        <v>9150</v>
      </c>
      <c r="F92" s="68">
        <v>7279.71</v>
      </c>
      <c r="H92" s="69">
        <f t="shared" si="2"/>
        <v>0.79559672131147541</v>
      </c>
      <c r="J92" s="67">
        <v>54357</v>
      </c>
      <c r="L92" s="197">
        <v>11586.39</v>
      </c>
      <c r="N92" s="74">
        <f t="shared" si="3"/>
        <v>0.21315359567305037</v>
      </c>
      <c r="O92" s="70">
        <v>41</v>
      </c>
      <c r="P92" s="104" t="s">
        <v>57</v>
      </c>
    </row>
    <row r="93" spans="1:16" x14ac:dyDescent="0.2">
      <c r="A93" s="146" t="s">
        <v>125</v>
      </c>
      <c r="B93" s="67">
        <v>3500</v>
      </c>
      <c r="D93" s="67">
        <v>13000</v>
      </c>
      <c r="F93" s="68">
        <v>10889.86</v>
      </c>
      <c r="H93" s="69">
        <f t="shared" si="2"/>
        <v>0.83768153846153848</v>
      </c>
      <c r="J93" s="67">
        <v>3500</v>
      </c>
      <c r="L93" s="197">
        <v>814.46</v>
      </c>
      <c r="N93" s="69">
        <f t="shared" si="3"/>
        <v>0.23270285714285716</v>
      </c>
      <c r="O93" s="70">
        <v>41</v>
      </c>
      <c r="P93" s="104" t="s">
        <v>57</v>
      </c>
    </row>
    <row r="94" spans="1:16" x14ac:dyDescent="0.2">
      <c r="O94" s="2"/>
    </row>
    <row r="95" spans="1:16" x14ac:dyDescent="0.2">
      <c r="A95" s="138" t="s">
        <v>126</v>
      </c>
      <c r="B95" s="67">
        <v>50</v>
      </c>
      <c r="D95" s="67">
        <v>7000</v>
      </c>
      <c r="F95" s="68">
        <v>3440</v>
      </c>
      <c r="H95" s="69">
        <f t="shared" si="2"/>
        <v>0.49142857142857144</v>
      </c>
      <c r="J95" s="67">
        <v>50</v>
      </c>
      <c r="L95" s="197">
        <v>89.75</v>
      </c>
      <c r="N95" s="69">
        <f t="shared" ref="N95" si="4">L95/J95</f>
        <v>1.7949999999999999</v>
      </c>
      <c r="O95" s="70">
        <v>41</v>
      </c>
      <c r="P95" s="103" t="s">
        <v>58</v>
      </c>
    </row>
    <row r="96" spans="1:16" x14ac:dyDescent="0.2">
      <c r="D96" s="67">
        <v>0</v>
      </c>
      <c r="F96" s="68">
        <v>0</v>
      </c>
      <c r="H96" s="69"/>
      <c r="O96" s="2"/>
    </row>
    <row r="97" spans="1:16" x14ac:dyDescent="0.2">
      <c r="A97" s="138" t="s">
        <v>127</v>
      </c>
      <c r="B97" s="67">
        <v>9200</v>
      </c>
      <c r="D97" s="67">
        <v>13000</v>
      </c>
      <c r="F97" s="68">
        <v>7522.77</v>
      </c>
      <c r="H97" s="69">
        <f>F97/D97</f>
        <v>0.5786746153846154</v>
      </c>
      <c r="J97" s="67">
        <v>9200</v>
      </c>
      <c r="L97" s="197">
        <v>1483.76</v>
      </c>
      <c r="N97" s="69">
        <f t="shared" ref="N97" si="5">L97/J97</f>
        <v>0.1612782608695652</v>
      </c>
      <c r="O97" s="70">
        <v>41</v>
      </c>
      <c r="P97" s="103" t="s">
        <v>58</v>
      </c>
    </row>
    <row r="98" spans="1:16" x14ac:dyDescent="0.2">
      <c r="D98" s="67">
        <v>0</v>
      </c>
      <c r="F98" s="68">
        <v>554.41</v>
      </c>
      <c r="H98" s="69">
        <v>0</v>
      </c>
      <c r="O98" s="2"/>
    </row>
    <row r="99" spans="1:16" x14ac:dyDescent="0.2">
      <c r="A99" s="138" t="s">
        <v>128</v>
      </c>
      <c r="B99" s="67">
        <v>12200</v>
      </c>
      <c r="D99" s="67">
        <v>1300</v>
      </c>
      <c r="F99" s="68">
        <v>1127.1500000000001</v>
      </c>
      <c r="H99" s="69">
        <f>F99/D99</f>
        <v>0.86703846153846165</v>
      </c>
      <c r="J99" s="67">
        <v>12200</v>
      </c>
      <c r="L99" s="197">
        <v>2709.27</v>
      </c>
      <c r="N99" s="69">
        <f t="shared" ref="N99" si="6">L99/J99</f>
        <v>0.22207131147540984</v>
      </c>
      <c r="O99" s="70">
        <v>41</v>
      </c>
      <c r="P99" s="103" t="s">
        <v>58</v>
      </c>
    </row>
    <row r="100" spans="1:16" x14ac:dyDescent="0.2">
      <c r="D100" s="67">
        <v>60</v>
      </c>
      <c r="F100" s="68">
        <v>58.16</v>
      </c>
      <c r="H100" s="69">
        <f>F100/D100</f>
        <v>0.96933333333333327</v>
      </c>
      <c r="O100" s="2"/>
    </row>
    <row r="101" spans="1:16" x14ac:dyDescent="0.2">
      <c r="A101" s="138" t="s">
        <v>129</v>
      </c>
      <c r="B101" s="67">
        <v>2300</v>
      </c>
      <c r="J101" s="67">
        <v>2300</v>
      </c>
      <c r="L101" s="197">
        <v>656.9</v>
      </c>
      <c r="N101" s="69">
        <f t="shared" ref="N101" si="7">L101/J101</f>
        <v>0.28560869565217389</v>
      </c>
      <c r="O101" s="70">
        <v>41</v>
      </c>
      <c r="P101" s="103" t="s">
        <v>58</v>
      </c>
    </row>
    <row r="102" spans="1:16" x14ac:dyDescent="0.2">
      <c r="D102" s="67">
        <v>4000</v>
      </c>
      <c r="F102" s="68">
        <v>1221.3900000000001</v>
      </c>
      <c r="H102" s="69">
        <f>F102/D102</f>
        <v>0.30534750000000005</v>
      </c>
      <c r="O102" s="2"/>
    </row>
    <row r="103" spans="1:16" x14ac:dyDescent="0.2">
      <c r="A103" s="138" t="s">
        <v>130</v>
      </c>
      <c r="B103" s="67">
        <v>7400</v>
      </c>
      <c r="J103" s="67">
        <v>7400</v>
      </c>
      <c r="L103" s="197">
        <v>978.36</v>
      </c>
      <c r="N103" s="69">
        <f t="shared" ref="N103" si="8">L103/J103</f>
        <v>0.13221081081081082</v>
      </c>
      <c r="O103" s="70">
        <v>41</v>
      </c>
      <c r="P103" s="103" t="s">
        <v>58</v>
      </c>
    </row>
    <row r="104" spans="1:16" x14ac:dyDescent="0.2">
      <c r="D104" s="67">
        <v>7600</v>
      </c>
      <c r="F104" s="68">
        <v>7673.69</v>
      </c>
      <c r="H104" s="69">
        <f>F104/D104</f>
        <v>1.0096960526315788</v>
      </c>
      <c r="O104" s="2"/>
    </row>
    <row r="105" spans="1:16" x14ac:dyDescent="0.2">
      <c r="A105" s="138" t="s">
        <v>131</v>
      </c>
      <c r="B105" s="67">
        <v>6920</v>
      </c>
      <c r="D105" s="67">
        <v>3800</v>
      </c>
      <c r="F105" s="68">
        <v>1500</v>
      </c>
      <c r="H105" s="69">
        <v>0</v>
      </c>
      <c r="J105" s="67">
        <v>6920</v>
      </c>
      <c r="L105" s="197">
        <v>2128.23</v>
      </c>
      <c r="N105" s="69">
        <f t="shared" ref="N105" si="9">L105/J105</f>
        <v>0.30754768786127168</v>
      </c>
      <c r="O105" s="70">
        <v>41</v>
      </c>
      <c r="P105" s="103" t="s">
        <v>58</v>
      </c>
    </row>
    <row r="106" spans="1:16" x14ac:dyDescent="0.2">
      <c r="D106" s="67">
        <v>10700</v>
      </c>
      <c r="F106" s="68">
        <v>8538</v>
      </c>
      <c r="H106" s="69">
        <f>F106/D106</f>
        <v>0.79794392523364488</v>
      </c>
      <c r="O106" s="2"/>
    </row>
    <row r="107" spans="1:16" ht="15.75" thickBot="1" x14ac:dyDescent="0.25">
      <c r="A107" s="138" t="s">
        <v>132</v>
      </c>
      <c r="B107" s="67">
        <v>92850</v>
      </c>
      <c r="D107" s="67">
        <v>4979</v>
      </c>
      <c r="F107" s="68">
        <v>3996.74</v>
      </c>
      <c r="H107" s="69">
        <f>F107/D107</f>
        <v>0.8027194215705965</v>
      </c>
      <c r="J107" s="67">
        <v>92850</v>
      </c>
      <c r="L107" s="197">
        <v>16277.04</v>
      </c>
      <c r="N107" s="74">
        <f t="shared" ref="N107" si="10">L107/J107</f>
        <v>0.17530468497576737</v>
      </c>
      <c r="O107" s="70">
        <v>41</v>
      </c>
      <c r="P107" s="189" t="s">
        <v>140</v>
      </c>
    </row>
    <row r="108" spans="1:16" ht="16.5" thickBot="1" x14ac:dyDescent="0.3">
      <c r="A108" s="148" t="s">
        <v>29</v>
      </c>
      <c r="B108" s="92">
        <f>SUM(B87:B107)</f>
        <v>407221</v>
      </c>
      <c r="D108" s="92" t="e">
        <f>SUM(#REF!)</f>
        <v>#REF!</v>
      </c>
      <c r="F108" s="126" t="e">
        <f>SUM(#REF!)</f>
        <v>#REF!</v>
      </c>
      <c r="H108" s="125" t="e">
        <f>F108/D108</f>
        <v>#REF!</v>
      </c>
      <c r="J108" s="92">
        <f>SUM(J87:J107)</f>
        <v>407221</v>
      </c>
      <c r="L108" s="196">
        <f>SUM(L87:L107)</f>
        <v>85348.88</v>
      </c>
      <c r="N108" s="125">
        <f>L108/J108</f>
        <v>0.20958860176660832</v>
      </c>
      <c r="O108" s="1"/>
    </row>
    <row r="109" spans="1:16" ht="15.75" x14ac:dyDescent="0.25">
      <c r="A109" s="148"/>
      <c r="B109" s="34"/>
      <c r="D109" s="34"/>
      <c r="F109" s="34"/>
      <c r="J109" s="34"/>
      <c r="L109" s="199"/>
      <c r="N109" s="34"/>
      <c r="O109" s="1"/>
    </row>
    <row r="110" spans="1:16" ht="15.75" x14ac:dyDescent="0.25">
      <c r="A110" s="11" t="s">
        <v>15</v>
      </c>
      <c r="D110" s="34"/>
      <c r="F110" s="34"/>
      <c r="O110" s="2"/>
    </row>
    <row r="111" spans="1:16" ht="16.5" thickBot="1" x14ac:dyDescent="0.3">
      <c r="A111" s="138" t="s">
        <v>132</v>
      </c>
      <c r="B111" s="67">
        <v>2650</v>
      </c>
      <c r="D111" s="34"/>
      <c r="F111" s="34"/>
      <c r="J111" s="67">
        <v>2650</v>
      </c>
      <c r="L111" s="197">
        <v>266.87</v>
      </c>
      <c r="N111" s="74">
        <f t="shared" ref="N111" si="11">L111/J111</f>
        <v>0.10070566037735849</v>
      </c>
      <c r="O111" s="70">
        <v>41</v>
      </c>
      <c r="P111" s="105" t="s">
        <v>59</v>
      </c>
    </row>
    <row r="112" spans="1:16" ht="16.5" thickBot="1" x14ac:dyDescent="0.3">
      <c r="A112" s="148" t="s">
        <v>29</v>
      </c>
      <c r="B112" s="92">
        <f>SUM(B111:B111)</f>
        <v>2650</v>
      </c>
      <c r="D112" s="67">
        <v>425</v>
      </c>
      <c r="F112" s="68">
        <v>328.8</v>
      </c>
      <c r="H112" s="74">
        <f t="shared" ref="H112:H118" si="12">F112/D112</f>
        <v>0.77364705882352947</v>
      </c>
      <c r="J112" s="92">
        <f>SUM(J111:J111)</f>
        <v>2650</v>
      </c>
      <c r="L112" s="196">
        <f>SUM(L111:L111)</f>
        <v>266.87</v>
      </c>
      <c r="N112" s="125">
        <f>L112/J112</f>
        <v>0.10070566037735849</v>
      </c>
      <c r="O112" s="1"/>
    </row>
    <row r="113" spans="1:16" ht="15.75" x14ac:dyDescent="0.25">
      <c r="A113" s="148"/>
      <c r="B113" s="34"/>
      <c r="D113" s="67">
        <v>50</v>
      </c>
      <c r="F113" s="68">
        <v>44.59</v>
      </c>
      <c r="H113" s="74">
        <f t="shared" si="12"/>
        <v>0.89180000000000004</v>
      </c>
      <c r="J113" s="34"/>
      <c r="L113" s="199"/>
      <c r="N113" s="34"/>
      <c r="O113" s="1"/>
    </row>
    <row r="114" spans="1:16" ht="15.75" x14ac:dyDescent="0.25">
      <c r="A114" s="12" t="s">
        <v>34</v>
      </c>
      <c r="B114" s="34"/>
      <c r="D114" s="67">
        <v>600</v>
      </c>
      <c r="F114" s="68">
        <v>460.33</v>
      </c>
      <c r="H114" s="74">
        <f t="shared" si="12"/>
        <v>0.76721666666666666</v>
      </c>
      <c r="J114" s="34"/>
      <c r="L114" s="199"/>
      <c r="N114" s="34"/>
      <c r="O114" s="1"/>
    </row>
    <row r="115" spans="1:16" ht="15.75" x14ac:dyDescent="0.25">
      <c r="A115" s="12" t="s">
        <v>181</v>
      </c>
      <c r="B115" s="34"/>
      <c r="D115" s="67">
        <v>35</v>
      </c>
      <c r="F115" s="68">
        <v>26.13</v>
      </c>
      <c r="H115" s="74">
        <f t="shared" si="12"/>
        <v>0.74657142857142855</v>
      </c>
      <c r="J115" s="34"/>
      <c r="L115" s="199"/>
      <c r="N115" s="34"/>
      <c r="O115" s="1"/>
    </row>
    <row r="116" spans="1:16" x14ac:dyDescent="0.2">
      <c r="A116" s="146" t="s">
        <v>133</v>
      </c>
      <c r="B116" s="67">
        <v>3650</v>
      </c>
      <c r="D116" s="67">
        <v>130</v>
      </c>
      <c r="F116" s="68">
        <v>98.62</v>
      </c>
      <c r="H116" s="74">
        <f t="shared" si="12"/>
        <v>0.75861538461538469</v>
      </c>
      <c r="J116" s="67">
        <v>4270</v>
      </c>
      <c r="L116" s="197">
        <v>833.68</v>
      </c>
      <c r="N116" s="69">
        <f t="shared" ref="N116:N120" si="13">L116/J116</f>
        <v>0.19524121779859482</v>
      </c>
      <c r="O116" s="70">
        <v>111</v>
      </c>
      <c r="P116" s="108" t="s">
        <v>60</v>
      </c>
    </row>
    <row r="117" spans="1:16" x14ac:dyDescent="0.2">
      <c r="A117" s="146" t="s">
        <v>122</v>
      </c>
      <c r="B117" s="67">
        <v>384</v>
      </c>
      <c r="D117" s="67">
        <v>50</v>
      </c>
      <c r="F117" s="68">
        <v>32.86</v>
      </c>
      <c r="H117" s="74">
        <f t="shared" si="12"/>
        <v>0.65720000000000001</v>
      </c>
      <c r="J117" s="67">
        <v>444</v>
      </c>
      <c r="L117" s="197">
        <v>83.35</v>
      </c>
      <c r="N117" s="69">
        <f t="shared" si="13"/>
        <v>0.18772522522522522</v>
      </c>
      <c r="O117" s="70">
        <v>111</v>
      </c>
      <c r="P117" s="108" t="s">
        <v>60</v>
      </c>
    </row>
    <row r="118" spans="1:16" x14ac:dyDescent="0.2">
      <c r="A118" s="146" t="s">
        <v>124</v>
      </c>
      <c r="B118" s="67">
        <v>971</v>
      </c>
      <c r="D118" s="67">
        <v>199</v>
      </c>
      <c r="F118" s="68">
        <v>156.13999999999999</v>
      </c>
      <c r="H118" s="74">
        <f t="shared" si="12"/>
        <v>0.78462311557788933</v>
      </c>
      <c r="J118" s="67">
        <v>1125</v>
      </c>
      <c r="L118" s="197">
        <v>207.99</v>
      </c>
      <c r="N118" s="69">
        <f t="shared" si="13"/>
        <v>0.18488000000000002</v>
      </c>
      <c r="O118" s="70">
        <v>111</v>
      </c>
      <c r="P118" s="108" t="s">
        <v>60</v>
      </c>
    </row>
    <row r="119" spans="1:16" x14ac:dyDescent="0.2">
      <c r="A119" s="146" t="s">
        <v>128</v>
      </c>
      <c r="B119" s="72">
        <v>258</v>
      </c>
      <c r="D119" s="67"/>
      <c r="F119" s="68"/>
      <c r="H119" s="74"/>
      <c r="J119" s="72">
        <v>258</v>
      </c>
      <c r="L119" s="200">
        <v>0</v>
      </c>
      <c r="N119" s="69">
        <f t="shared" si="13"/>
        <v>0</v>
      </c>
      <c r="O119" s="70">
        <v>111</v>
      </c>
      <c r="P119" s="108" t="s">
        <v>60</v>
      </c>
    </row>
    <row r="120" spans="1:16" s="6" customFormat="1" ht="15.75" thickBot="1" x14ac:dyDescent="0.25">
      <c r="A120" s="146" t="s">
        <v>132</v>
      </c>
      <c r="B120" s="72">
        <v>37</v>
      </c>
      <c r="C120" s="48"/>
      <c r="D120" s="67">
        <v>0</v>
      </c>
      <c r="E120" s="48"/>
      <c r="F120" s="68">
        <v>0</v>
      </c>
      <c r="G120" s="48"/>
      <c r="H120" s="74">
        <v>0</v>
      </c>
      <c r="I120" s="3"/>
      <c r="J120" s="72">
        <v>43</v>
      </c>
      <c r="K120" s="3"/>
      <c r="L120" s="200">
        <v>6.99</v>
      </c>
      <c r="M120" s="3"/>
      <c r="N120" s="69">
        <f t="shared" si="13"/>
        <v>0.16255813953488374</v>
      </c>
      <c r="O120" s="70">
        <v>111</v>
      </c>
      <c r="P120" s="108" t="s">
        <v>60</v>
      </c>
    </row>
    <row r="121" spans="1:16" s="6" customFormat="1" ht="16.5" thickBot="1" x14ac:dyDescent="0.3">
      <c r="A121" s="148" t="s">
        <v>29</v>
      </c>
      <c r="B121" s="92">
        <f>SUM(B116:B120)</f>
        <v>5300</v>
      </c>
      <c r="C121" s="48"/>
      <c r="D121" s="67">
        <v>46</v>
      </c>
      <c r="E121" s="48"/>
      <c r="F121" s="68">
        <v>45.56</v>
      </c>
      <c r="G121" s="48"/>
      <c r="H121" s="74">
        <v>0</v>
      </c>
      <c r="I121" s="3"/>
      <c r="J121" s="92">
        <f>SUM(J116:J120)</f>
        <v>6140</v>
      </c>
      <c r="K121" s="3"/>
      <c r="L121" s="196">
        <f>SUM(L116:L120)</f>
        <v>1132.01</v>
      </c>
      <c r="M121" s="3"/>
      <c r="N121" s="125">
        <f>L121/J121</f>
        <v>0.18436644951140066</v>
      </c>
      <c r="O121" s="1"/>
      <c r="P121" s="60"/>
    </row>
    <row r="122" spans="1:16" s="6" customFormat="1" x14ac:dyDescent="0.2">
      <c r="A122" s="148"/>
      <c r="B122" s="33"/>
      <c r="C122" s="48"/>
      <c r="D122" s="67">
        <v>0</v>
      </c>
      <c r="E122" s="48"/>
      <c r="F122" s="68">
        <v>0</v>
      </c>
      <c r="G122" s="48"/>
      <c r="H122" s="74">
        <v>0</v>
      </c>
      <c r="I122" s="3"/>
      <c r="J122" s="33"/>
      <c r="K122" s="3"/>
      <c r="L122" s="195"/>
      <c r="M122" s="3"/>
      <c r="N122" s="33"/>
      <c r="O122" s="2"/>
      <c r="P122" s="60"/>
    </row>
    <row r="123" spans="1:16" s="6" customFormat="1" x14ac:dyDescent="0.2">
      <c r="A123" s="18" t="s">
        <v>148</v>
      </c>
      <c r="B123" s="132"/>
      <c r="C123" s="48"/>
      <c r="D123" s="67">
        <v>0</v>
      </c>
      <c r="E123" s="48"/>
      <c r="F123" s="68">
        <v>0</v>
      </c>
      <c r="G123" s="48"/>
      <c r="H123" s="74">
        <v>0</v>
      </c>
      <c r="I123" s="3"/>
      <c r="J123" s="132"/>
      <c r="K123" s="3"/>
      <c r="L123" s="211"/>
      <c r="M123" s="3"/>
      <c r="N123" s="132"/>
      <c r="O123" s="2"/>
      <c r="P123" s="133"/>
    </row>
    <row r="124" spans="1:16" s="6" customFormat="1" x14ac:dyDescent="0.2">
      <c r="A124" s="146" t="s">
        <v>121</v>
      </c>
      <c r="B124" s="67">
        <v>0</v>
      </c>
      <c r="C124" s="48"/>
      <c r="D124" s="67">
        <v>0</v>
      </c>
      <c r="E124" s="48"/>
      <c r="F124" s="68">
        <v>0</v>
      </c>
      <c r="G124" s="48"/>
      <c r="H124" s="74">
        <v>0</v>
      </c>
      <c r="I124" s="3"/>
      <c r="J124" s="67">
        <v>0</v>
      </c>
      <c r="K124" s="3"/>
      <c r="L124" s="67">
        <v>0</v>
      </c>
      <c r="M124" s="3"/>
      <c r="N124" s="69"/>
      <c r="O124" s="70">
        <v>111</v>
      </c>
      <c r="P124" s="135" t="s">
        <v>84</v>
      </c>
    </row>
    <row r="125" spans="1:16" s="6" customFormat="1" x14ac:dyDescent="0.2">
      <c r="A125" s="146" t="s">
        <v>134</v>
      </c>
      <c r="B125" s="67">
        <v>0</v>
      </c>
      <c r="C125" s="48"/>
      <c r="D125" s="67">
        <v>0</v>
      </c>
      <c r="E125" s="48"/>
      <c r="F125" s="68">
        <v>0</v>
      </c>
      <c r="G125" s="48"/>
      <c r="H125" s="74">
        <v>0</v>
      </c>
      <c r="I125" s="3"/>
      <c r="J125" s="67">
        <v>0</v>
      </c>
      <c r="K125" s="3"/>
      <c r="L125" s="67">
        <v>0</v>
      </c>
      <c r="M125" s="3"/>
      <c r="N125" s="69"/>
      <c r="O125" s="70">
        <v>111</v>
      </c>
      <c r="P125" s="135" t="s">
        <v>84</v>
      </c>
    </row>
    <row r="126" spans="1:16" s="6" customFormat="1" ht="15.75" thickBot="1" x14ac:dyDescent="0.25">
      <c r="A126" s="146" t="s">
        <v>135</v>
      </c>
      <c r="B126" s="67">
        <v>0</v>
      </c>
      <c r="C126" s="48"/>
      <c r="D126" s="67">
        <v>3583</v>
      </c>
      <c r="E126" s="48"/>
      <c r="F126" s="68">
        <v>3583.44</v>
      </c>
      <c r="G126" s="48"/>
      <c r="H126" s="74">
        <v>0</v>
      </c>
      <c r="I126" s="3"/>
      <c r="J126" s="67">
        <v>0</v>
      </c>
      <c r="K126" s="3"/>
      <c r="L126" s="67">
        <v>0</v>
      </c>
      <c r="M126" s="3"/>
      <c r="N126" s="69"/>
      <c r="O126" s="70">
        <v>111</v>
      </c>
      <c r="P126" s="135" t="s">
        <v>84</v>
      </c>
    </row>
    <row r="127" spans="1:16" ht="16.5" thickBot="1" x14ac:dyDescent="0.3">
      <c r="A127" s="146" t="s">
        <v>124</v>
      </c>
      <c r="B127" s="67">
        <v>0</v>
      </c>
      <c r="D127" s="92">
        <f>SUM(D120:D126)</f>
        <v>3629</v>
      </c>
      <c r="F127" s="126">
        <f>SUM(F120:F126)</f>
        <v>3629</v>
      </c>
      <c r="H127" s="125">
        <v>0</v>
      </c>
      <c r="J127" s="67">
        <v>0</v>
      </c>
      <c r="L127" s="67">
        <v>0</v>
      </c>
      <c r="N127" s="69"/>
      <c r="O127" s="70">
        <v>111</v>
      </c>
      <c r="P127" s="135" t="s">
        <v>84</v>
      </c>
    </row>
    <row r="128" spans="1:16" ht="15.75" x14ac:dyDescent="0.25">
      <c r="A128" s="146" t="s">
        <v>149</v>
      </c>
      <c r="B128" s="67">
        <v>0</v>
      </c>
      <c r="D128" s="141"/>
      <c r="F128" s="161"/>
      <c r="H128" s="143"/>
      <c r="J128" s="67">
        <v>0</v>
      </c>
      <c r="L128" s="67">
        <v>0</v>
      </c>
      <c r="N128" s="69"/>
      <c r="O128" s="70">
        <v>111</v>
      </c>
      <c r="P128" s="135" t="s">
        <v>84</v>
      </c>
    </row>
    <row r="129" spans="1:16" ht="15.75" x14ac:dyDescent="0.25">
      <c r="A129" s="146" t="s">
        <v>128</v>
      </c>
      <c r="B129" s="67">
        <v>0</v>
      </c>
      <c r="D129" s="141"/>
      <c r="F129" s="161"/>
      <c r="H129" s="143"/>
      <c r="J129" s="67">
        <v>0</v>
      </c>
      <c r="L129" s="67">
        <v>0</v>
      </c>
      <c r="N129" s="69"/>
      <c r="O129" s="70">
        <v>111</v>
      </c>
      <c r="P129" s="135" t="s">
        <v>84</v>
      </c>
    </row>
    <row r="130" spans="1:16" x14ac:dyDescent="0.2">
      <c r="A130" s="146" t="s">
        <v>129</v>
      </c>
      <c r="B130" s="67">
        <v>0</v>
      </c>
      <c r="J130" s="67">
        <v>0</v>
      </c>
      <c r="L130" s="67">
        <v>0</v>
      </c>
      <c r="N130" s="69"/>
      <c r="O130" s="70">
        <v>111</v>
      </c>
      <c r="P130" s="135" t="s">
        <v>84</v>
      </c>
    </row>
    <row r="131" spans="1:16" x14ac:dyDescent="0.2">
      <c r="A131" s="146" t="s">
        <v>131</v>
      </c>
      <c r="B131" s="67">
        <v>0</v>
      </c>
      <c r="D131" s="67">
        <v>66</v>
      </c>
      <c r="F131" s="68">
        <v>0</v>
      </c>
      <c r="H131" s="74">
        <f t="shared" ref="H131:H140" si="14">F131/D131</f>
        <v>0</v>
      </c>
      <c r="J131" s="67">
        <v>0</v>
      </c>
      <c r="L131" s="67">
        <v>0</v>
      </c>
      <c r="N131" s="69"/>
      <c r="O131" s="70">
        <v>111</v>
      </c>
      <c r="P131" s="135" t="s">
        <v>84</v>
      </c>
    </row>
    <row r="132" spans="1:16" ht="15.75" thickBot="1" x14ac:dyDescent="0.25">
      <c r="A132" s="146" t="s">
        <v>132</v>
      </c>
      <c r="B132" s="67">
        <v>0</v>
      </c>
      <c r="D132" s="67">
        <v>4450</v>
      </c>
      <c r="F132" s="68">
        <v>3788.01</v>
      </c>
      <c r="H132" s="74">
        <f t="shared" si="14"/>
        <v>0.85123820224719104</v>
      </c>
      <c r="J132" s="67">
        <v>0</v>
      </c>
      <c r="L132" s="67">
        <v>0</v>
      </c>
      <c r="N132" s="69"/>
      <c r="O132" s="70">
        <v>111</v>
      </c>
      <c r="P132" s="135" t="s">
        <v>84</v>
      </c>
    </row>
    <row r="133" spans="1:16" ht="16.5" thickBot="1" x14ac:dyDescent="0.3">
      <c r="A133" s="148" t="s">
        <v>29</v>
      </c>
      <c r="B133" s="92">
        <f>SUM(B125:B132)</f>
        <v>0</v>
      </c>
      <c r="D133" s="67">
        <v>1050</v>
      </c>
      <c r="F133" s="68">
        <v>989.02</v>
      </c>
      <c r="H133" s="74">
        <f t="shared" si="14"/>
        <v>0.9419238095238095</v>
      </c>
      <c r="J133" s="92">
        <f>SUM(J124:J132)</f>
        <v>0</v>
      </c>
      <c r="L133" s="196">
        <f>SUM(L124:L132)</f>
        <v>0</v>
      </c>
      <c r="N133" s="125"/>
      <c r="O133" s="1"/>
    </row>
    <row r="134" spans="1:16" ht="15.75" x14ac:dyDescent="0.25">
      <c r="A134" s="148"/>
      <c r="B134" s="141"/>
      <c r="D134" s="67">
        <v>1945</v>
      </c>
      <c r="F134" s="68">
        <v>1410.6</v>
      </c>
      <c r="H134" s="74">
        <f t="shared" si="14"/>
        <v>0.72524421593830335</v>
      </c>
      <c r="J134" s="141"/>
      <c r="L134" s="205"/>
      <c r="N134" s="141"/>
      <c r="O134" s="1"/>
    </row>
    <row r="135" spans="1:16" x14ac:dyDescent="0.2">
      <c r="A135" s="11" t="s">
        <v>16</v>
      </c>
      <c r="D135" s="67">
        <v>1000</v>
      </c>
      <c r="F135" s="68">
        <v>576</v>
      </c>
      <c r="H135" s="74">
        <f t="shared" si="14"/>
        <v>0.57599999999999996</v>
      </c>
      <c r="O135" s="2" t="s">
        <v>39</v>
      </c>
    </row>
    <row r="136" spans="1:16" x14ac:dyDescent="0.2">
      <c r="A136" s="11" t="s">
        <v>166</v>
      </c>
      <c r="D136" s="67">
        <v>1328</v>
      </c>
      <c r="F136" s="68">
        <v>1247.28</v>
      </c>
      <c r="H136" s="74">
        <f t="shared" si="14"/>
        <v>0.93921686746987953</v>
      </c>
      <c r="O136" s="2"/>
    </row>
    <row r="137" spans="1:16" x14ac:dyDescent="0.2">
      <c r="A137" s="138" t="s">
        <v>136</v>
      </c>
      <c r="B137" s="67">
        <v>4500</v>
      </c>
      <c r="D137" s="67">
        <v>664</v>
      </c>
      <c r="F137" s="68">
        <v>0</v>
      </c>
      <c r="H137" s="74">
        <f t="shared" si="14"/>
        <v>0</v>
      </c>
      <c r="J137" s="67">
        <v>4500</v>
      </c>
      <c r="L137" s="197">
        <v>1189.06</v>
      </c>
      <c r="N137" s="69">
        <f t="shared" ref="N137:N143" si="15">L137/J137</f>
        <v>0.26423555555555556</v>
      </c>
      <c r="O137" s="70">
        <v>41</v>
      </c>
      <c r="P137" s="107" t="s">
        <v>61</v>
      </c>
    </row>
    <row r="138" spans="1:16" x14ac:dyDescent="0.2">
      <c r="A138" s="138" t="s">
        <v>128</v>
      </c>
      <c r="B138" s="67">
        <v>1700</v>
      </c>
      <c r="D138" s="67">
        <v>7</v>
      </c>
      <c r="F138" s="68">
        <v>14</v>
      </c>
      <c r="H138" s="74">
        <v>0</v>
      </c>
      <c r="J138" s="67">
        <v>1200</v>
      </c>
      <c r="L138" s="197">
        <v>420.78</v>
      </c>
      <c r="N138" s="69">
        <f t="shared" si="15"/>
        <v>0.35064999999999996</v>
      </c>
      <c r="O138" s="70">
        <v>41</v>
      </c>
      <c r="P138" s="107" t="s">
        <v>61</v>
      </c>
    </row>
    <row r="139" spans="1:16" x14ac:dyDescent="0.2">
      <c r="A139" s="138" t="s">
        <v>129</v>
      </c>
      <c r="B139" s="67">
        <v>14150</v>
      </c>
      <c r="D139" s="67">
        <v>180</v>
      </c>
      <c r="F139" s="68">
        <v>0</v>
      </c>
      <c r="H139" s="74">
        <f t="shared" si="14"/>
        <v>0</v>
      </c>
      <c r="J139" s="67">
        <v>14150</v>
      </c>
      <c r="L139" s="197">
        <v>508.34</v>
      </c>
      <c r="N139" s="69">
        <f t="shared" si="15"/>
        <v>3.5925088339222616E-2</v>
      </c>
      <c r="O139" s="70">
        <v>41</v>
      </c>
      <c r="P139" s="107" t="s">
        <v>61</v>
      </c>
    </row>
    <row r="140" spans="1:16" ht="15.75" hidden="1" thickBot="1" x14ac:dyDescent="0.25">
      <c r="A140" s="138" t="s">
        <v>130</v>
      </c>
      <c r="B140" s="67">
        <v>0</v>
      </c>
      <c r="C140" s="4"/>
      <c r="D140" s="72">
        <v>664</v>
      </c>
      <c r="E140" s="4"/>
      <c r="F140" s="73">
        <v>400</v>
      </c>
      <c r="G140" s="4"/>
      <c r="H140" s="74">
        <f t="shared" si="14"/>
        <v>0.60240963855421692</v>
      </c>
      <c r="I140" s="4"/>
      <c r="J140" s="67">
        <v>0</v>
      </c>
      <c r="K140" s="4"/>
      <c r="L140" s="197">
        <v>0</v>
      </c>
      <c r="M140" s="4"/>
      <c r="N140" s="69">
        <v>0</v>
      </c>
      <c r="O140" s="70">
        <v>41</v>
      </c>
      <c r="P140" s="107" t="s">
        <v>61</v>
      </c>
    </row>
    <row r="141" spans="1:16" ht="15.75" thickBot="1" x14ac:dyDescent="0.25">
      <c r="A141" s="138" t="s">
        <v>130</v>
      </c>
      <c r="B141" s="67">
        <v>1000</v>
      </c>
      <c r="C141" s="4"/>
      <c r="D141" s="36"/>
      <c r="E141" s="4"/>
      <c r="F141" s="220"/>
      <c r="G141" s="4"/>
      <c r="H141" s="52"/>
      <c r="I141" s="4"/>
      <c r="J141" s="67">
        <v>1000</v>
      </c>
      <c r="K141" s="4"/>
      <c r="L141" s="197">
        <v>0</v>
      </c>
      <c r="M141" s="4"/>
      <c r="N141" s="69">
        <f t="shared" ref="N141" si="16">L141/J141</f>
        <v>0</v>
      </c>
      <c r="O141" s="70">
        <v>41</v>
      </c>
      <c r="P141" s="107" t="s">
        <v>61</v>
      </c>
    </row>
    <row r="142" spans="1:16" ht="16.5" thickBot="1" x14ac:dyDescent="0.3">
      <c r="A142" s="138" t="s">
        <v>132</v>
      </c>
      <c r="B142" s="67">
        <v>1900</v>
      </c>
      <c r="D142" s="92">
        <f>SUM(D131:D140)</f>
        <v>11354</v>
      </c>
      <c r="F142" s="126">
        <f>SUM(F131:F140)</f>
        <v>8424.91</v>
      </c>
      <c r="H142" s="125">
        <f t="shared" ref="H142:H147" si="17">F142/D142</f>
        <v>0.74202131407433503</v>
      </c>
      <c r="J142" s="67">
        <v>2400</v>
      </c>
      <c r="L142" s="197">
        <v>1309.73</v>
      </c>
      <c r="N142" s="69">
        <f t="shared" si="15"/>
        <v>0.54572083333333332</v>
      </c>
      <c r="O142" s="70">
        <v>41</v>
      </c>
      <c r="P142" s="107" t="s">
        <v>61</v>
      </c>
    </row>
    <row r="143" spans="1:16" ht="15.75" thickBot="1" x14ac:dyDescent="0.25">
      <c r="A143" s="138" t="s">
        <v>137</v>
      </c>
      <c r="B143" s="72">
        <v>660</v>
      </c>
      <c r="D143" s="75">
        <v>4000</v>
      </c>
      <c r="F143" s="68">
        <v>1664.67</v>
      </c>
      <c r="H143" s="74">
        <f t="shared" si="17"/>
        <v>0.41616750000000002</v>
      </c>
      <c r="J143" s="72">
        <v>660</v>
      </c>
      <c r="L143" s="200">
        <v>0</v>
      </c>
      <c r="N143" s="69">
        <f t="shared" si="15"/>
        <v>0</v>
      </c>
      <c r="O143" s="70">
        <v>41</v>
      </c>
      <c r="P143" s="107" t="s">
        <v>61</v>
      </c>
    </row>
    <row r="144" spans="1:16" ht="16.5" thickBot="1" x14ac:dyDescent="0.3">
      <c r="A144" s="148" t="s">
        <v>29</v>
      </c>
      <c r="B144" s="92">
        <f>SUM(B137:B143)</f>
        <v>23910</v>
      </c>
      <c r="D144" s="67">
        <v>1660</v>
      </c>
      <c r="F144" s="68">
        <v>315.13</v>
      </c>
      <c r="H144" s="74">
        <f t="shared" si="17"/>
        <v>0.18983734939759037</v>
      </c>
      <c r="J144" s="92">
        <f>SUM(J137:J143)</f>
        <v>23910</v>
      </c>
      <c r="L144" s="196">
        <f>SUM(L137:L143)</f>
        <v>3427.91</v>
      </c>
      <c r="N144" s="125">
        <f>L144/J144</f>
        <v>0.14336721037222919</v>
      </c>
      <c r="O144" s="1"/>
    </row>
    <row r="145" spans="1:16" x14ac:dyDescent="0.2">
      <c r="D145" s="67">
        <v>3000</v>
      </c>
      <c r="F145" s="68">
        <v>649.84</v>
      </c>
      <c r="H145" s="74">
        <f t="shared" si="17"/>
        <v>0.21661333333333335</v>
      </c>
      <c r="O145" s="2"/>
    </row>
    <row r="146" spans="1:16" ht="15.75" thickBot="1" x14ac:dyDescent="0.25">
      <c r="A146" s="11" t="s">
        <v>17</v>
      </c>
      <c r="C146" s="4"/>
      <c r="D146" s="72">
        <v>90000</v>
      </c>
      <c r="E146" s="4"/>
      <c r="F146" s="73">
        <v>69966.36</v>
      </c>
      <c r="G146" s="4"/>
      <c r="H146" s="74">
        <f t="shared" si="17"/>
        <v>0.77740399999999998</v>
      </c>
      <c r="I146" s="4"/>
      <c r="K146" s="4"/>
      <c r="M146" s="4"/>
      <c r="O146" s="2"/>
    </row>
    <row r="147" spans="1:16" ht="16.5" thickBot="1" x14ac:dyDescent="0.3">
      <c r="A147" s="11" t="s">
        <v>93</v>
      </c>
      <c r="D147" s="92">
        <f>SUM(D143:D146)</f>
        <v>98660</v>
      </c>
      <c r="F147" s="126">
        <f>SUM(F143:F146)</f>
        <v>72596</v>
      </c>
      <c r="H147" s="125">
        <f t="shared" si="17"/>
        <v>0.73581998783701597</v>
      </c>
      <c r="O147" s="2"/>
    </row>
    <row r="148" spans="1:16" ht="15.75" thickBot="1" x14ac:dyDescent="0.25">
      <c r="A148" s="138" t="s">
        <v>128</v>
      </c>
      <c r="B148" s="75">
        <v>4500</v>
      </c>
      <c r="D148" s="67">
        <v>2000</v>
      </c>
      <c r="F148" s="68">
        <v>2155.85</v>
      </c>
      <c r="H148" s="74">
        <f>F148/D148</f>
        <v>1.077925</v>
      </c>
      <c r="J148" s="75">
        <v>4500</v>
      </c>
      <c r="L148" s="212">
        <v>257.45</v>
      </c>
      <c r="N148" s="69">
        <f t="shared" ref="N148:N150" si="18">L148/J148</f>
        <v>5.7211111111111108E-2</v>
      </c>
      <c r="O148" s="70">
        <v>41</v>
      </c>
      <c r="P148" s="112" t="s">
        <v>62</v>
      </c>
    </row>
    <row r="149" spans="1:16" ht="16.5" thickBot="1" x14ac:dyDescent="0.3">
      <c r="A149" s="138" t="s">
        <v>130</v>
      </c>
      <c r="B149" s="72">
        <v>15000</v>
      </c>
      <c r="D149" s="92">
        <f>SUM(D147:D147)</f>
        <v>98660</v>
      </c>
      <c r="F149" s="93">
        <f>SUM(F147:F147)</f>
        <v>72596</v>
      </c>
      <c r="H149" s="125">
        <f>F149/D149</f>
        <v>0.73581998783701597</v>
      </c>
      <c r="J149" s="72">
        <v>15000</v>
      </c>
      <c r="L149" s="200">
        <v>296.86</v>
      </c>
      <c r="N149" s="69">
        <f t="shared" ref="N149" si="19">L149/J149</f>
        <v>1.9790666666666668E-2</v>
      </c>
      <c r="O149" s="70">
        <v>41</v>
      </c>
      <c r="P149" s="112" t="s">
        <v>62</v>
      </c>
    </row>
    <row r="150" spans="1:16" ht="16.5" thickBot="1" x14ac:dyDescent="0.3">
      <c r="A150" s="138" t="s">
        <v>182</v>
      </c>
      <c r="B150" s="72">
        <v>55456</v>
      </c>
      <c r="D150" s="92">
        <f>SUM(D148:D148)</f>
        <v>2000</v>
      </c>
      <c r="F150" s="93">
        <f>SUM(F148:F148)</f>
        <v>2155.85</v>
      </c>
      <c r="H150" s="125">
        <f>F150/D150</f>
        <v>1.077925</v>
      </c>
      <c r="J150" s="72">
        <v>55456</v>
      </c>
      <c r="L150" s="200">
        <v>13863</v>
      </c>
      <c r="N150" s="69">
        <f t="shared" si="18"/>
        <v>0.24998196768609349</v>
      </c>
      <c r="O150" s="70">
        <v>41</v>
      </c>
      <c r="P150" s="112" t="s">
        <v>62</v>
      </c>
    </row>
    <row r="151" spans="1:16" ht="16.5" thickBot="1" x14ac:dyDescent="0.3">
      <c r="A151" s="148" t="s">
        <v>29</v>
      </c>
      <c r="B151" s="92">
        <f>SUM(B148:B150)</f>
        <v>74956</v>
      </c>
      <c r="J151" s="92">
        <f>SUM(J148:J150)</f>
        <v>74956</v>
      </c>
      <c r="L151" s="196">
        <f>SUM(L148:L150)</f>
        <v>14417.31</v>
      </c>
      <c r="N151" s="125">
        <f>L151/J151</f>
        <v>0.19234364160307379</v>
      </c>
      <c r="O151" s="1"/>
    </row>
    <row r="152" spans="1:16" ht="15.75" x14ac:dyDescent="0.25">
      <c r="A152" s="148"/>
      <c r="B152" s="34"/>
      <c r="D152" s="67">
        <v>6500</v>
      </c>
      <c r="F152" s="68">
        <v>6051.23</v>
      </c>
      <c r="H152" s="74">
        <f t="shared" ref="H152:H154" si="20">F152/D152</f>
        <v>0.93095846153846151</v>
      </c>
      <c r="J152" s="34"/>
      <c r="L152" s="199"/>
      <c r="N152" s="34"/>
      <c r="O152" s="1"/>
    </row>
    <row r="153" spans="1:16" x14ac:dyDescent="0.2">
      <c r="A153" s="11" t="s">
        <v>18</v>
      </c>
      <c r="D153" s="67">
        <v>2000</v>
      </c>
      <c r="F153" s="68">
        <v>1436.25</v>
      </c>
      <c r="H153" s="74">
        <f t="shared" si="20"/>
        <v>0.71812500000000001</v>
      </c>
      <c r="O153" s="2"/>
    </row>
    <row r="154" spans="1:16" x14ac:dyDescent="0.2">
      <c r="A154" s="11" t="s">
        <v>19</v>
      </c>
      <c r="D154" s="67">
        <v>11618</v>
      </c>
      <c r="F154" s="68">
        <v>10883.8</v>
      </c>
      <c r="H154" s="74">
        <f t="shared" si="20"/>
        <v>0.93680495782406603</v>
      </c>
      <c r="O154" s="2"/>
    </row>
    <row r="155" spans="1:16" x14ac:dyDescent="0.2">
      <c r="A155" s="138" t="s">
        <v>128</v>
      </c>
      <c r="B155" s="67">
        <v>400</v>
      </c>
      <c r="J155" s="67">
        <v>400</v>
      </c>
      <c r="L155" s="197">
        <v>0</v>
      </c>
      <c r="N155" s="69">
        <f t="shared" ref="N155:N157" si="21">L155/J155</f>
        <v>0</v>
      </c>
      <c r="O155" s="218">
        <v>111</v>
      </c>
      <c r="P155" s="109" t="s">
        <v>63</v>
      </c>
    </row>
    <row r="156" spans="1:16" ht="15.75" x14ac:dyDescent="0.25">
      <c r="A156" s="138" t="s">
        <v>132</v>
      </c>
      <c r="B156" s="72">
        <v>2500</v>
      </c>
      <c r="D156" s="34"/>
      <c r="F156" s="45"/>
      <c r="J156" s="72">
        <v>2500</v>
      </c>
      <c r="L156" s="200">
        <v>0</v>
      </c>
      <c r="N156" s="69">
        <f t="shared" ref="N156" si="22">L156/J156</f>
        <v>0</v>
      </c>
      <c r="O156" s="70">
        <v>41</v>
      </c>
      <c r="P156" s="109" t="s">
        <v>63</v>
      </c>
    </row>
    <row r="157" spans="1:16" ht="16.5" thickBot="1" x14ac:dyDescent="0.3">
      <c r="A157" s="138" t="s">
        <v>182</v>
      </c>
      <c r="B157" s="72">
        <v>32142</v>
      </c>
      <c r="D157" s="34"/>
      <c r="F157" s="45"/>
      <c r="J157" s="72">
        <v>32142</v>
      </c>
      <c r="L157" s="200">
        <v>8037</v>
      </c>
      <c r="N157" s="69">
        <f t="shared" si="21"/>
        <v>0.25004666791114427</v>
      </c>
      <c r="O157" s="70">
        <v>41</v>
      </c>
      <c r="P157" s="109" t="s">
        <v>63</v>
      </c>
    </row>
    <row r="158" spans="1:16" s="6" customFormat="1" ht="16.5" thickBot="1" x14ac:dyDescent="0.3">
      <c r="A158" s="148" t="s">
        <v>29</v>
      </c>
      <c r="B158" s="92">
        <f>SUM(B155:B157)</f>
        <v>35042</v>
      </c>
      <c r="C158" s="3"/>
      <c r="D158" s="55"/>
      <c r="E158" s="3"/>
      <c r="F158" s="56"/>
      <c r="G158" s="3"/>
      <c r="H158" s="54"/>
      <c r="I158" s="3"/>
      <c r="J158" s="92">
        <f>SUM(J155:J157)</f>
        <v>35042</v>
      </c>
      <c r="K158" s="3"/>
      <c r="L158" s="196">
        <f>SUM(L155:L157)</f>
        <v>8037</v>
      </c>
      <c r="M158" s="3"/>
      <c r="N158" s="125">
        <f>L158/J158</f>
        <v>0.22935334741167743</v>
      </c>
      <c r="O158" s="1"/>
      <c r="P158" s="60"/>
    </row>
    <row r="159" spans="1:16" s="6" customFormat="1" ht="15.75" x14ac:dyDescent="0.25">
      <c r="A159" s="148"/>
      <c r="B159" s="34"/>
      <c r="C159" s="63"/>
      <c r="D159" s="76">
        <v>0</v>
      </c>
      <c r="E159" s="64"/>
      <c r="F159" s="77">
        <v>9482.17</v>
      </c>
      <c r="H159" s="74">
        <v>0</v>
      </c>
      <c r="J159" s="34"/>
      <c r="L159" s="199"/>
      <c r="N159" s="34"/>
      <c r="O159" s="1"/>
      <c r="P159" s="60"/>
    </row>
    <row r="160" spans="1:16" s="6" customFormat="1" x14ac:dyDescent="0.2">
      <c r="A160" s="11" t="s">
        <v>20</v>
      </c>
      <c r="B160" s="33"/>
      <c r="C160" s="63"/>
      <c r="D160" s="76">
        <v>0</v>
      </c>
      <c r="E160" s="64"/>
      <c r="F160" s="77">
        <v>0</v>
      </c>
      <c r="H160" s="74">
        <v>0</v>
      </c>
      <c r="J160" s="33"/>
      <c r="L160" s="195"/>
      <c r="N160" s="33"/>
      <c r="O160" s="2"/>
      <c r="P160" s="60"/>
    </row>
    <row r="161" spans="1:16" s="6" customFormat="1" x14ac:dyDescent="0.2">
      <c r="A161" s="138" t="s">
        <v>128</v>
      </c>
      <c r="B161" s="67">
        <v>6000</v>
      </c>
      <c r="C161" s="63"/>
      <c r="D161" s="76">
        <v>0</v>
      </c>
      <c r="E161" s="64"/>
      <c r="F161" s="77">
        <v>853.11</v>
      </c>
      <c r="H161" s="74">
        <v>0</v>
      </c>
      <c r="J161" s="67">
        <v>6000</v>
      </c>
      <c r="L161" s="197">
        <v>0</v>
      </c>
      <c r="N161" s="69">
        <f t="shared" ref="N161" si="23">L161/J161</f>
        <v>0</v>
      </c>
      <c r="O161" s="70">
        <v>41</v>
      </c>
      <c r="P161" s="111" t="s">
        <v>64</v>
      </c>
    </row>
    <row r="162" spans="1:16" s="6" customFormat="1" ht="15.75" thickBot="1" x14ac:dyDescent="0.25">
      <c r="A162" s="138" t="s">
        <v>132</v>
      </c>
      <c r="B162" s="67">
        <v>80000</v>
      </c>
      <c r="C162" s="63"/>
      <c r="D162" s="76">
        <v>0</v>
      </c>
      <c r="E162" s="64"/>
      <c r="F162" s="77">
        <v>1327.26</v>
      </c>
      <c r="H162" s="74">
        <v>0</v>
      </c>
      <c r="J162" s="67">
        <v>80000</v>
      </c>
      <c r="L162" s="197">
        <v>17474.3</v>
      </c>
      <c r="N162" s="69">
        <f t="shared" ref="N162" si="24">L162/J162</f>
        <v>0.21842874999999998</v>
      </c>
      <c r="O162" s="70">
        <v>41</v>
      </c>
      <c r="P162" s="111" t="s">
        <v>64</v>
      </c>
    </row>
    <row r="163" spans="1:16" s="6" customFormat="1" ht="16.5" thickBot="1" x14ac:dyDescent="0.3">
      <c r="A163" s="148" t="s">
        <v>29</v>
      </c>
      <c r="B163" s="92">
        <f>SUM(B161:B162)</f>
        <v>86000</v>
      </c>
      <c r="C163" s="63"/>
      <c r="D163" s="78">
        <v>0</v>
      </c>
      <c r="E163" s="64"/>
      <c r="F163" s="79">
        <v>97.5</v>
      </c>
      <c r="H163" s="74">
        <v>0</v>
      </c>
      <c r="J163" s="92">
        <f>SUM(J161:J162)</f>
        <v>86000</v>
      </c>
      <c r="L163" s="196">
        <f>SUM(L161:L162)</f>
        <v>17474.3</v>
      </c>
      <c r="N163" s="125">
        <f>L163/J163</f>
        <v>0.20318953488372093</v>
      </c>
      <c r="O163" s="1"/>
      <c r="P163" s="60"/>
    </row>
    <row r="164" spans="1:16" s="6" customFormat="1" ht="15.75" thickBot="1" x14ac:dyDescent="0.25">
      <c r="A164" s="139"/>
      <c r="B164" s="33"/>
      <c r="C164" s="63"/>
      <c r="D164" s="78">
        <v>0</v>
      </c>
      <c r="E164" s="64"/>
      <c r="F164" s="79">
        <v>95.85</v>
      </c>
      <c r="H164" s="69">
        <v>0</v>
      </c>
      <c r="J164" s="33"/>
      <c r="L164" s="195"/>
      <c r="N164" s="33"/>
      <c r="O164" s="2"/>
      <c r="P164" s="60"/>
    </row>
    <row r="165" spans="1:16" s="6" customFormat="1" ht="16.5" thickBot="1" x14ac:dyDescent="0.3">
      <c r="A165" s="11" t="s">
        <v>21</v>
      </c>
      <c r="B165" s="33"/>
      <c r="C165" s="48"/>
      <c r="D165" s="127">
        <f>SUM(D159:D164)</f>
        <v>0</v>
      </c>
      <c r="E165" s="58"/>
      <c r="F165" s="126">
        <f>SUM(F159:F164)</f>
        <v>11855.890000000001</v>
      </c>
      <c r="G165" s="3"/>
      <c r="H165" s="125">
        <v>0</v>
      </c>
      <c r="I165" s="3"/>
      <c r="J165" s="33"/>
      <c r="K165" s="3"/>
      <c r="L165" s="195"/>
      <c r="M165" s="3"/>
      <c r="N165" s="33"/>
      <c r="O165" s="2"/>
      <c r="P165" s="60"/>
    </row>
    <row r="166" spans="1:16" x14ac:dyDescent="0.2">
      <c r="A166" s="138" t="s">
        <v>124</v>
      </c>
      <c r="B166" s="67">
        <v>33</v>
      </c>
      <c r="D166" s="67">
        <v>26875</v>
      </c>
      <c r="F166" s="68">
        <v>26301.51</v>
      </c>
      <c r="H166" s="74">
        <f t="shared" ref="H166" si="25">F166/D166</f>
        <v>0.9786608372093023</v>
      </c>
      <c r="J166" s="67">
        <v>33</v>
      </c>
      <c r="L166" s="197">
        <v>31.28</v>
      </c>
      <c r="N166" s="69">
        <f t="shared" ref="N166" si="26">L166/J166</f>
        <v>0.94787878787878788</v>
      </c>
      <c r="O166" s="70">
        <v>41</v>
      </c>
      <c r="P166" s="110" t="s">
        <v>65</v>
      </c>
    </row>
    <row r="167" spans="1:16" ht="15.75" x14ac:dyDescent="0.25">
      <c r="A167" s="138" t="s">
        <v>136</v>
      </c>
      <c r="B167" s="67">
        <v>3100</v>
      </c>
      <c r="D167" s="34"/>
      <c r="F167" s="34"/>
      <c r="J167" s="67">
        <v>3100</v>
      </c>
      <c r="L167" s="197">
        <v>1465.44</v>
      </c>
      <c r="N167" s="69">
        <f t="shared" ref="N167:N170" si="27">L167/J167</f>
        <v>0.47272258064516132</v>
      </c>
      <c r="O167" s="70">
        <v>41</v>
      </c>
      <c r="P167" s="110" t="s">
        <v>65</v>
      </c>
    </row>
    <row r="168" spans="1:16" ht="15.75" hidden="1" x14ac:dyDescent="0.25">
      <c r="A168" s="138" t="s">
        <v>128</v>
      </c>
      <c r="B168" s="72">
        <v>0</v>
      </c>
      <c r="D168" s="34"/>
      <c r="F168" s="34"/>
      <c r="J168" s="72">
        <v>0</v>
      </c>
      <c r="L168" s="200">
        <v>0</v>
      </c>
      <c r="N168" s="69">
        <v>0</v>
      </c>
      <c r="O168" s="70">
        <v>41</v>
      </c>
      <c r="P168" s="110" t="s">
        <v>65</v>
      </c>
    </row>
    <row r="169" spans="1:16" x14ac:dyDescent="0.2">
      <c r="A169" s="138" t="s">
        <v>132</v>
      </c>
      <c r="B169" s="72">
        <v>4860</v>
      </c>
      <c r="D169" s="67">
        <v>500</v>
      </c>
      <c r="F169" s="68">
        <v>9.6</v>
      </c>
      <c r="H169" s="74">
        <f>F169/D169</f>
        <v>1.9199999999999998E-2</v>
      </c>
      <c r="J169" s="72">
        <v>4860</v>
      </c>
      <c r="L169" s="200">
        <v>1224.04</v>
      </c>
      <c r="N169" s="69">
        <f t="shared" ref="N169" si="28">L169/J169</f>
        <v>0.25186008230452672</v>
      </c>
      <c r="O169" s="70">
        <v>41</v>
      </c>
      <c r="P169" s="110" t="s">
        <v>65</v>
      </c>
    </row>
    <row r="170" spans="1:16" ht="15.75" thickBot="1" x14ac:dyDescent="0.25">
      <c r="A170" s="138" t="s">
        <v>182</v>
      </c>
      <c r="B170" s="72">
        <v>2106</v>
      </c>
      <c r="D170" s="67">
        <v>500</v>
      </c>
      <c r="F170" s="68">
        <v>9.6</v>
      </c>
      <c r="H170" s="74">
        <f>F170/D170</f>
        <v>1.9199999999999998E-2</v>
      </c>
      <c r="J170" s="72">
        <v>2106</v>
      </c>
      <c r="L170" s="200">
        <v>525</v>
      </c>
      <c r="N170" s="69">
        <f t="shared" si="27"/>
        <v>0.2492877492877493</v>
      </c>
      <c r="O170" s="70">
        <v>41</v>
      </c>
      <c r="P170" s="110" t="s">
        <v>65</v>
      </c>
    </row>
    <row r="171" spans="1:16" ht="16.5" thickBot="1" x14ac:dyDescent="0.3">
      <c r="A171" s="168" t="s">
        <v>29</v>
      </c>
      <c r="B171" s="92">
        <f>SUM(B166:B170)</f>
        <v>10099</v>
      </c>
      <c r="C171" s="4"/>
      <c r="D171" s="67">
        <v>31010</v>
      </c>
      <c r="E171" s="4"/>
      <c r="F171" s="68">
        <v>17791.23</v>
      </c>
      <c r="G171" s="4"/>
      <c r="H171" s="74">
        <f>F171/D171</f>
        <v>0.5737255723960013</v>
      </c>
      <c r="I171" s="4"/>
      <c r="J171" s="92">
        <f>SUM(J166:J170)</f>
        <v>10099</v>
      </c>
      <c r="K171" s="4"/>
      <c r="L171" s="196">
        <f>SUM(L166:L170)</f>
        <v>3245.76</v>
      </c>
      <c r="M171" s="4"/>
      <c r="N171" s="125">
        <f>L171/J171</f>
        <v>0.32139419744529163</v>
      </c>
      <c r="O171" s="1"/>
    </row>
    <row r="172" spans="1:16" ht="15.75" x14ac:dyDescent="0.25">
      <c r="A172" s="168"/>
      <c r="B172" s="34"/>
      <c r="C172" s="4"/>
      <c r="D172" s="67">
        <v>2530</v>
      </c>
      <c r="E172" s="4"/>
      <c r="F172" s="68">
        <v>2167.48</v>
      </c>
      <c r="G172" s="4"/>
      <c r="H172" s="74"/>
      <c r="I172" s="4"/>
      <c r="J172" s="34"/>
      <c r="K172" s="4"/>
      <c r="L172" s="199"/>
      <c r="M172" s="4"/>
      <c r="N172" s="34"/>
      <c r="O172" s="1"/>
    </row>
    <row r="173" spans="1:16" ht="15.75" x14ac:dyDescent="0.25">
      <c r="A173" s="12" t="s">
        <v>53</v>
      </c>
      <c r="B173" s="55"/>
      <c r="C173" s="4"/>
      <c r="D173" s="67">
        <v>30000</v>
      </c>
      <c r="E173" s="4"/>
      <c r="F173" s="68">
        <v>23763.24</v>
      </c>
      <c r="G173" s="4"/>
      <c r="H173" s="74">
        <f>F173/D173</f>
        <v>0.79210800000000003</v>
      </c>
      <c r="I173" s="4"/>
      <c r="J173" s="55"/>
      <c r="K173" s="4"/>
      <c r="L173" s="213"/>
      <c r="M173" s="4"/>
      <c r="N173" s="55"/>
      <c r="O173" s="1"/>
    </row>
    <row r="174" spans="1:16" x14ac:dyDescent="0.2">
      <c r="A174" s="146" t="s">
        <v>119</v>
      </c>
      <c r="B174" s="67">
        <v>5500</v>
      </c>
      <c r="C174" s="4"/>
      <c r="D174" s="72">
        <v>9000</v>
      </c>
      <c r="E174" s="4"/>
      <c r="F174" s="73">
        <v>4980</v>
      </c>
      <c r="G174" s="4"/>
      <c r="H174" s="74">
        <f>F174/D174</f>
        <v>0.55333333333333334</v>
      </c>
      <c r="I174" s="4"/>
      <c r="J174" s="67">
        <v>5500</v>
      </c>
      <c r="K174" s="4"/>
      <c r="L174" s="197">
        <v>1273.53</v>
      </c>
      <c r="M174" s="4"/>
      <c r="N174" s="69">
        <f t="shared" ref="N174:N178" si="29">L174/J174</f>
        <v>0.23155090909090909</v>
      </c>
      <c r="O174" s="70" t="s">
        <v>105</v>
      </c>
      <c r="P174" s="106" t="s">
        <v>85</v>
      </c>
    </row>
    <row r="175" spans="1:16" x14ac:dyDescent="0.2">
      <c r="A175" s="146" t="s">
        <v>122</v>
      </c>
      <c r="B175" s="67">
        <v>550</v>
      </c>
      <c r="C175" s="4"/>
      <c r="D175" s="36"/>
      <c r="E175" s="4"/>
      <c r="F175" s="220"/>
      <c r="G175" s="4"/>
      <c r="H175" s="52"/>
      <c r="I175" s="4"/>
      <c r="J175" s="67">
        <v>550</v>
      </c>
      <c r="K175" s="4"/>
      <c r="L175" s="197">
        <v>136.94</v>
      </c>
      <c r="M175" s="4"/>
      <c r="N175" s="69">
        <f t="shared" si="29"/>
        <v>0.24898181818181817</v>
      </c>
      <c r="O175" s="70" t="s">
        <v>105</v>
      </c>
      <c r="P175" s="106" t="s">
        <v>85</v>
      </c>
    </row>
    <row r="176" spans="1:16" s="6" customFormat="1" x14ac:dyDescent="0.2">
      <c r="A176" s="138" t="s">
        <v>124</v>
      </c>
      <c r="B176" s="67">
        <v>1390</v>
      </c>
      <c r="C176" s="63"/>
      <c r="D176" s="76">
        <v>0</v>
      </c>
      <c r="E176" s="64"/>
      <c r="F176" s="77">
        <v>38145.449999999997</v>
      </c>
      <c r="H176" s="74">
        <v>0</v>
      </c>
      <c r="J176" s="67">
        <v>1390</v>
      </c>
      <c r="L176" s="197">
        <v>316.66000000000003</v>
      </c>
      <c r="N176" s="69">
        <f t="shared" si="29"/>
        <v>0.22781294964028778</v>
      </c>
      <c r="O176" s="70" t="s">
        <v>105</v>
      </c>
      <c r="P176" s="106" t="s">
        <v>85</v>
      </c>
    </row>
    <row r="177" spans="1:16" s="6" customFormat="1" x14ac:dyDescent="0.2">
      <c r="A177" s="138" t="s">
        <v>128</v>
      </c>
      <c r="B177" s="67">
        <v>9400</v>
      </c>
      <c r="C177" s="63"/>
      <c r="D177" s="76">
        <v>0</v>
      </c>
      <c r="E177" s="64"/>
      <c r="F177" s="77">
        <v>1137.0899999999999</v>
      </c>
      <c r="H177" s="74">
        <v>0</v>
      </c>
      <c r="J177" s="67">
        <v>9400</v>
      </c>
      <c r="L177" s="197">
        <v>893.7</v>
      </c>
      <c r="N177" s="69">
        <f t="shared" si="29"/>
        <v>9.5074468085106389E-2</v>
      </c>
      <c r="O177" s="70" t="s">
        <v>105</v>
      </c>
      <c r="P177" s="106" t="s">
        <v>85</v>
      </c>
    </row>
    <row r="178" spans="1:16" s="6" customFormat="1" ht="15.75" thickBot="1" x14ac:dyDescent="0.25">
      <c r="A178" s="138" t="s">
        <v>132</v>
      </c>
      <c r="B178" s="72">
        <v>1360</v>
      </c>
      <c r="C178" s="63"/>
      <c r="D178" s="76">
        <v>0</v>
      </c>
      <c r="E178" s="64"/>
      <c r="F178" s="77">
        <v>1799.77</v>
      </c>
      <c r="H178" s="74">
        <v>0</v>
      </c>
      <c r="J178" s="72">
        <v>1360</v>
      </c>
      <c r="L178" s="197">
        <v>317.7</v>
      </c>
      <c r="N178" s="69">
        <f t="shared" si="29"/>
        <v>0.23360294117647057</v>
      </c>
      <c r="O178" s="70">
        <v>41</v>
      </c>
      <c r="P178" s="106" t="s">
        <v>85</v>
      </c>
    </row>
    <row r="179" spans="1:16" s="6" customFormat="1" ht="16.5" thickBot="1" x14ac:dyDescent="0.3">
      <c r="A179" s="168" t="s">
        <v>29</v>
      </c>
      <c r="B179" s="92">
        <f>SUM(B174:B178)</f>
        <v>18200</v>
      </c>
      <c r="C179" s="3"/>
      <c r="D179" s="55"/>
      <c r="E179" s="3"/>
      <c r="F179" s="56"/>
      <c r="G179" s="3"/>
      <c r="H179" s="54"/>
      <c r="I179" s="3"/>
      <c r="J179" s="92">
        <f>SUM(J174:J178)</f>
        <v>18200</v>
      </c>
      <c r="K179" s="3"/>
      <c r="L179" s="196">
        <f>SUM(L174:L178)</f>
        <v>2938.5299999999997</v>
      </c>
      <c r="M179" s="3"/>
      <c r="N179" s="125">
        <f>L179/J179</f>
        <v>0.1614576923076923</v>
      </c>
      <c r="O179" s="1"/>
      <c r="P179" s="60"/>
    </row>
    <row r="180" spans="1:16" s="6" customFormat="1" ht="15.75" x14ac:dyDescent="0.25">
      <c r="A180" s="18" t="s">
        <v>49</v>
      </c>
      <c r="B180" s="34"/>
      <c r="C180" s="63"/>
      <c r="D180" s="76">
        <v>0</v>
      </c>
      <c r="E180" s="64"/>
      <c r="F180" s="77">
        <v>8880</v>
      </c>
      <c r="H180" s="74">
        <v>0</v>
      </c>
      <c r="J180" s="34"/>
      <c r="L180" s="199"/>
      <c r="N180" s="34"/>
      <c r="O180" s="1"/>
      <c r="P180" s="60"/>
    </row>
    <row r="181" spans="1:16" s="6" customFormat="1" x14ac:dyDescent="0.2">
      <c r="A181" s="138" t="s">
        <v>128</v>
      </c>
      <c r="B181" s="67">
        <v>2000</v>
      </c>
      <c r="C181" s="63"/>
      <c r="D181" s="76">
        <v>0</v>
      </c>
      <c r="E181" s="64"/>
      <c r="F181" s="77">
        <v>592</v>
      </c>
      <c r="H181" s="74">
        <v>0</v>
      </c>
      <c r="J181" s="67">
        <v>12000</v>
      </c>
      <c r="L181" s="197">
        <v>74.61</v>
      </c>
      <c r="N181" s="69">
        <f t="shared" ref="N181:N185" si="30">L181/J181</f>
        <v>6.2174999999999999E-3</v>
      </c>
      <c r="O181" s="218">
        <v>41.110999999999997</v>
      </c>
      <c r="P181" s="113" t="s">
        <v>66</v>
      </c>
    </row>
    <row r="182" spans="1:16" s="6" customFormat="1" x14ac:dyDescent="0.2">
      <c r="A182" s="138" t="s">
        <v>130</v>
      </c>
      <c r="B182" s="67">
        <v>15000</v>
      </c>
      <c r="C182" s="63"/>
      <c r="D182" s="76">
        <v>0</v>
      </c>
      <c r="E182" s="64"/>
      <c r="F182" s="77">
        <v>296</v>
      </c>
      <c r="H182" s="74">
        <v>0</v>
      </c>
      <c r="J182" s="67">
        <v>15000</v>
      </c>
      <c r="L182" s="197">
        <v>0</v>
      </c>
      <c r="N182" s="69">
        <f t="shared" si="30"/>
        <v>0</v>
      </c>
      <c r="O182" s="70">
        <v>41</v>
      </c>
      <c r="P182" s="113" t="s">
        <v>66</v>
      </c>
    </row>
    <row r="183" spans="1:16" s="6" customFormat="1" x14ac:dyDescent="0.2">
      <c r="A183" s="146" t="s">
        <v>131</v>
      </c>
      <c r="B183" s="67">
        <v>6000</v>
      </c>
      <c r="C183" s="63"/>
      <c r="D183" s="76">
        <v>0</v>
      </c>
      <c r="E183" s="64"/>
      <c r="F183" s="77">
        <v>124.32</v>
      </c>
      <c r="H183" s="74">
        <v>0</v>
      </c>
      <c r="J183" s="67">
        <v>6000</v>
      </c>
      <c r="L183" s="197">
        <v>1404.3</v>
      </c>
      <c r="N183" s="69">
        <f t="shared" si="30"/>
        <v>0.23404999999999998</v>
      </c>
      <c r="O183" s="70">
        <v>41</v>
      </c>
      <c r="P183" s="113" t="s">
        <v>66</v>
      </c>
    </row>
    <row r="184" spans="1:16" s="6" customFormat="1" x14ac:dyDescent="0.2">
      <c r="A184" s="138" t="s">
        <v>132</v>
      </c>
      <c r="B184" s="67">
        <v>0</v>
      </c>
      <c r="C184" s="63"/>
      <c r="D184" s="76">
        <v>0</v>
      </c>
      <c r="E184" s="64"/>
      <c r="F184" s="77">
        <v>1243.2</v>
      </c>
      <c r="H184" s="74">
        <v>0</v>
      </c>
      <c r="J184" s="67">
        <v>0</v>
      </c>
      <c r="L184" s="197">
        <v>918.23</v>
      </c>
      <c r="N184" s="69"/>
      <c r="O184" s="70">
        <v>41</v>
      </c>
      <c r="P184" s="113" t="s">
        <v>66</v>
      </c>
    </row>
    <row r="185" spans="1:16" s="6" customFormat="1" ht="15.75" thickBot="1" x14ac:dyDescent="0.25">
      <c r="A185" s="138" t="s">
        <v>182</v>
      </c>
      <c r="B185" s="67">
        <v>96031</v>
      </c>
      <c r="C185" s="63"/>
      <c r="D185" s="76">
        <v>0</v>
      </c>
      <c r="E185" s="64"/>
      <c r="F185" s="77">
        <v>1243.2</v>
      </c>
      <c r="H185" s="74">
        <v>0</v>
      </c>
      <c r="J185" s="67">
        <v>96031</v>
      </c>
      <c r="L185" s="197">
        <v>24009</v>
      </c>
      <c r="N185" s="69">
        <f t="shared" si="30"/>
        <v>0.25001301663004655</v>
      </c>
      <c r="O185" s="70">
        <v>41</v>
      </c>
      <c r="P185" s="113" t="s">
        <v>66</v>
      </c>
    </row>
    <row r="186" spans="1:16" s="6" customFormat="1" ht="16.5" thickBot="1" x14ac:dyDescent="0.3">
      <c r="A186" s="168" t="s">
        <v>29</v>
      </c>
      <c r="B186" s="92">
        <f>SUM(B181:B185)</f>
        <v>119031</v>
      </c>
      <c r="C186" s="63"/>
      <c r="D186" s="76">
        <v>0</v>
      </c>
      <c r="E186" s="64"/>
      <c r="F186" s="77">
        <v>266.39999999999998</v>
      </c>
      <c r="H186" s="74">
        <v>0</v>
      </c>
      <c r="J186" s="92">
        <f>SUM(J181:J185)</f>
        <v>129031</v>
      </c>
      <c r="L186" s="196">
        <f>SUM(L181:L185)</f>
        <v>26406.14</v>
      </c>
      <c r="N186" s="125">
        <f>L186/J186</f>
        <v>0.20464958033340824</v>
      </c>
      <c r="O186" s="25"/>
      <c r="P186" s="60"/>
    </row>
    <row r="187" spans="1:16" s="6" customFormat="1" ht="15.75" x14ac:dyDescent="0.25">
      <c r="A187" s="12" t="s">
        <v>86</v>
      </c>
      <c r="B187" s="55"/>
      <c r="C187" s="63"/>
      <c r="D187" s="76">
        <v>0</v>
      </c>
      <c r="E187" s="64"/>
      <c r="F187" s="77">
        <v>88.8</v>
      </c>
      <c r="H187" s="74">
        <v>0</v>
      </c>
      <c r="J187" s="55"/>
      <c r="L187" s="213"/>
      <c r="N187" s="55"/>
      <c r="O187" s="1" t="s">
        <v>39</v>
      </c>
      <c r="P187" s="60"/>
    </row>
    <row r="188" spans="1:16" s="6" customFormat="1" x14ac:dyDescent="0.2">
      <c r="A188" s="146" t="s">
        <v>119</v>
      </c>
      <c r="B188" s="67">
        <v>0</v>
      </c>
      <c r="C188" s="63"/>
      <c r="D188" s="76">
        <v>0</v>
      </c>
      <c r="E188" s="64"/>
      <c r="F188" s="77">
        <v>421.68</v>
      </c>
      <c r="H188" s="74">
        <v>0</v>
      </c>
      <c r="J188" s="67">
        <v>0</v>
      </c>
      <c r="L188" s="67">
        <v>0</v>
      </c>
      <c r="N188" s="69"/>
      <c r="O188" s="70" t="s">
        <v>105</v>
      </c>
      <c r="P188" s="134" t="s">
        <v>87</v>
      </c>
    </row>
    <row r="189" spans="1:16" x14ac:dyDescent="0.2">
      <c r="A189" s="146" t="s">
        <v>122</v>
      </c>
      <c r="B189" s="67">
        <v>0</v>
      </c>
      <c r="D189" s="67">
        <v>200</v>
      </c>
      <c r="F189" s="68">
        <v>225.86</v>
      </c>
      <c r="H189" s="74">
        <f t="shared" ref="H189" si="31">F189/D189</f>
        <v>1.1293</v>
      </c>
      <c r="J189" s="67">
        <v>0</v>
      </c>
      <c r="L189" s="67">
        <v>0</v>
      </c>
      <c r="N189" s="69"/>
      <c r="O189" s="70" t="s">
        <v>105</v>
      </c>
      <c r="P189" s="134" t="s">
        <v>87</v>
      </c>
    </row>
    <row r="190" spans="1:16" s="6" customFormat="1" x14ac:dyDescent="0.2">
      <c r="A190" s="138" t="s">
        <v>123</v>
      </c>
      <c r="B190" s="67">
        <v>0</v>
      </c>
      <c r="C190" s="63"/>
      <c r="D190" s="76">
        <v>0</v>
      </c>
      <c r="E190" s="64"/>
      <c r="F190" s="77">
        <v>2877.96</v>
      </c>
      <c r="H190" s="74">
        <v>0</v>
      </c>
      <c r="J190" s="67">
        <v>0</v>
      </c>
      <c r="L190" s="67">
        <v>0</v>
      </c>
      <c r="N190" s="69"/>
      <c r="O190" s="70" t="s">
        <v>105</v>
      </c>
      <c r="P190" s="134" t="s">
        <v>87</v>
      </c>
    </row>
    <row r="191" spans="1:16" s="6" customFormat="1" ht="15.75" thickBot="1" x14ac:dyDescent="0.25">
      <c r="A191" s="138" t="s">
        <v>124</v>
      </c>
      <c r="B191" s="67">
        <v>0</v>
      </c>
      <c r="C191" s="63"/>
      <c r="D191" s="76">
        <v>0</v>
      </c>
      <c r="E191" s="64"/>
      <c r="F191" s="77">
        <v>69.930000000000007</v>
      </c>
      <c r="H191" s="74">
        <v>0</v>
      </c>
      <c r="J191" s="67">
        <v>0</v>
      </c>
      <c r="L191" s="67">
        <v>0</v>
      </c>
      <c r="N191" s="69"/>
      <c r="O191" s="70" t="s">
        <v>105</v>
      </c>
      <c r="P191" s="134" t="s">
        <v>87</v>
      </c>
    </row>
    <row r="192" spans="1:16" ht="16.5" thickBot="1" x14ac:dyDescent="0.3">
      <c r="A192" s="138" t="s">
        <v>132</v>
      </c>
      <c r="B192" s="67">
        <v>0</v>
      </c>
      <c r="D192" s="92" t="e">
        <f>SUM(#REF!)</f>
        <v>#REF!</v>
      </c>
      <c r="F192" s="93" t="e">
        <f>SUM(#REF!)</f>
        <v>#REF!</v>
      </c>
      <c r="H192" s="125" t="e">
        <f>F192/D192</f>
        <v>#REF!</v>
      </c>
      <c r="J192" s="67">
        <v>0</v>
      </c>
      <c r="L192" s="67">
        <v>0</v>
      </c>
      <c r="N192" s="69"/>
      <c r="O192" s="70">
        <v>41</v>
      </c>
      <c r="P192" s="134" t="s">
        <v>87</v>
      </c>
    </row>
    <row r="193" spans="1:16" ht="16.5" thickBot="1" x14ac:dyDescent="0.3">
      <c r="A193" s="168" t="s">
        <v>29</v>
      </c>
      <c r="B193" s="92">
        <f>SUM(B188:B192)</f>
        <v>0</v>
      </c>
      <c r="J193" s="92">
        <f>SUM(J188:J192)</f>
        <v>0</v>
      </c>
      <c r="L193" s="196">
        <f>SUM(L188:L192)</f>
        <v>0</v>
      </c>
      <c r="N193" s="125"/>
      <c r="O193" s="25"/>
    </row>
    <row r="194" spans="1:16" ht="15.75" x14ac:dyDescent="0.25">
      <c r="A194" s="12" t="s">
        <v>95</v>
      </c>
      <c r="B194" s="55"/>
      <c r="J194" s="55"/>
      <c r="L194" s="213"/>
      <c r="N194" s="55"/>
      <c r="O194" s="1" t="s">
        <v>39</v>
      </c>
    </row>
    <row r="195" spans="1:16" x14ac:dyDescent="0.2">
      <c r="A195" s="146" t="s">
        <v>119</v>
      </c>
      <c r="B195" s="67">
        <v>18000</v>
      </c>
      <c r="D195" s="67">
        <v>3000</v>
      </c>
      <c r="F195" s="68">
        <v>1813.48</v>
      </c>
      <c r="H195" s="74">
        <f t="shared" ref="H195:H200" si="32">F195/D195</f>
        <v>0.60449333333333333</v>
      </c>
      <c r="J195" s="67">
        <v>18000</v>
      </c>
      <c r="L195" s="197">
        <v>5089.51</v>
      </c>
      <c r="N195" s="69">
        <f t="shared" ref="N195:N199" si="33">L195/J195</f>
        <v>0.28275055555555556</v>
      </c>
      <c r="O195" s="70" t="s">
        <v>105</v>
      </c>
      <c r="P195" s="153" t="s">
        <v>94</v>
      </c>
    </row>
    <row r="196" spans="1:16" x14ac:dyDescent="0.2">
      <c r="A196" s="146" t="s">
        <v>122</v>
      </c>
      <c r="B196" s="67">
        <v>1350</v>
      </c>
      <c r="D196" s="67">
        <v>200</v>
      </c>
      <c r="F196" s="68">
        <v>225.86</v>
      </c>
      <c r="H196" s="74">
        <f t="shared" si="32"/>
        <v>1.1293</v>
      </c>
      <c r="J196" s="67">
        <v>1350</v>
      </c>
      <c r="L196" s="197">
        <v>381.86</v>
      </c>
      <c r="N196" s="69"/>
      <c r="O196" s="70" t="s">
        <v>105</v>
      </c>
      <c r="P196" s="153" t="s">
        <v>94</v>
      </c>
    </row>
    <row r="197" spans="1:16" x14ac:dyDescent="0.2">
      <c r="A197" s="138" t="s">
        <v>123</v>
      </c>
      <c r="B197" s="67">
        <v>460</v>
      </c>
      <c r="D197" s="67">
        <v>7500</v>
      </c>
      <c r="F197" s="68">
        <v>5914.71</v>
      </c>
      <c r="H197" s="74">
        <f t="shared" si="32"/>
        <v>0.788628</v>
      </c>
      <c r="J197" s="67">
        <v>460</v>
      </c>
      <c r="L197" s="197">
        <v>127.07</v>
      </c>
      <c r="N197" s="69">
        <f t="shared" si="33"/>
        <v>0.2762391304347826</v>
      </c>
      <c r="O197" s="70" t="s">
        <v>105</v>
      </c>
      <c r="P197" s="153" t="s">
        <v>94</v>
      </c>
    </row>
    <row r="198" spans="1:16" x14ac:dyDescent="0.2">
      <c r="A198" s="138" t="s">
        <v>124</v>
      </c>
      <c r="B198" s="67">
        <v>4500</v>
      </c>
      <c r="D198" s="67">
        <v>5500</v>
      </c>
      <c r="F198" s="68">
        <v>4456.12</v>
      </c>
      <c r="H198" s="74">
        <f t="shared" si="32"/>
        <v>0.81020363636363635</v>
      </c>
      <c r="J198" s="67">
        <v>4500</v>
      </c>
      <c r="L198" s="197">
        <v>1269.6099999999999</v>
      </c>
      <c r="N198" s="69">
        <f t="shared" si="33"/>
        <v>0.28213555555555553</v>
      </c>
      <c r="O198" s="70" t="s">
        <v>105</v>
      </c>
      <c r="P198" s="153" t="s">
        <v>94</v>
      </c>
    </row>
    <row r="199" spans="1:16" ht="15.75" thickBot="1" x14ac:dyDescent="0.25">
      <c r="A199" s="138" t="s">
        <v>132</v>
      </c>
      <c r="B199" s="67">
        <v>3790</v>
      </c>
      <c r="C199" s="4"/>
      <c r="D199" s="72">
        <v>2297</v>
      </c>
      <c r="E199" s="4"/>
      <c r="F199" s="73">
        <v>451.2</v>
      </c>
      <c r="G199" s="4"/>
      <c r="H199" s="74">
        <f t="shared" si="32"/>
        <v>0.19643012625163256</v>
      </c>
      <c r="I199" s="4"/>
      <c r="J199" s="67">
        <v>3790</v>
      </c>
      <c r="K199" s="4"/>
      <c r="L199" s="197">
        <v>802.48</v>
      </c>
      <c r="M199" s="4"/>
      <c r="N199" s="69">
        <f t="shared" si="33"/>
        <v>0.21173614775725594</v>
      </c>
      <c r="O199" s="70">
        <v>41</v>
      </c>
      <c r="P199" s="153" t="s">
        <v>94</v>
      </c>
    </row>
    <row r="200" spans="1:16" ht="16.5" thickBot="1" x14ac:dyDescent="0.3">
      <c r="A200" s="168" t="s">
        <v>29</v>
      </c>
      <c r="B200" s="92">
        <f>SUM(B195:B199)</f>
        <v>28100</v>
      </c>
      <c r="D200" s="92">
        <f>SUM(D199:D199)</f>
        <v>2297</v>
      </c>
      <c r="F200" s="93">
        <f>SUM(F199:F199)</f>
        <v>451.2</v>
      </c>
      <c r="H200" s="125">
        <f t="shared" si="32"/>
        <v>0.19643012625163256</v>
      </c>
      <c r="J200" s="92">
        <f>SUM(J195:J199)</f>
        <v>28100</v>
      </c>
      <c r="L200" s="196">
        <f>SUM(L195:L199)</f>
        <v>7670.5299999999988</v>
      </c>
      <c r="N200" s="125">
        <f>L200/J200</f>
        <v>0.27297259786476863</v>
      </c>
      <c r="O200" s="25"/>
    </row>
    <row r="201" spans="1:16" x14ac:dyDescent="0.2">
      <c r="A201" s="11" t="s">
        <v>22</v>
      </c>
      <c r="O201" s="2"/>
    </row>
    <row r="202" spans="1:16" x14ac:dyDescent="0.2">
      <c r="A202" s="138" t="s">
        <v>124</v>
      </c>
      <c r="B202" s="67">
        <v>65</v>
      </c>
      <c r="D202" s="67">
        <v>5500</v>
      </c>
      <c r="F202" s="68">
        <v>4456.12</v>
      </c>
      <c r="H202" s="74">
        <f>F202/D202</f>
        <v>0.81020363636363635</v>
      </c>
      <c r="J202" s="67">
        <v>65</v>
      </c>
      <c r="L202" s="197">
        <v>58.65</v>
      </c>
      <c r="N202" s="69">
        <f t="shared" ref="N202:N207" si="34">L202/J202</f>
        <v>0.90230769230769226</v>
      </c>
      <c r="O202" s="70">
        <v>41</v>
      </c>
      <c r="P202" s="114" t="s">
        <v>67</v>
      </c>
    </row>
    <row r="203" spans="1:16" x14ac:dyDescent="0.2">
      <c r="A203" s="138" t="s">
        <v>128</v>
      </c>
      <c r="B203" s="67">
        <v>2500</v>
      </c>
      <c r="J203" s="67">
        <v>2500</v>
      </c>
      <c r="L203" s="197">
        <v>0</v>
      </c>
      <c r="N203" s="69">
        <f t="shared" si="34"/>
        <v>0</v>
      </c>
      <c r="O203" s="70">
        <v>41</v>
      </c>
      <c r="P203" s="114" t="s">
        <v>67</v>
      </c>
    </row>
    <row r="204" spans="1:16" x14ac:dyDescent="0.2">
      <c r="A204" s="138" t="s">
        <v>175</v>
      </c>
      <c r="B204" s="67">
        <v>25700</v>
      </c>
      <c r="J204" s="67">
        <v>25700</v>
      </c>
      <c r="L204" s="197">
        <v>6404.01</v>
      </c>
      <c r="N204" s="69">
        <f t="shared" si="34"/>
        <v>0.24918326848249028</v>
      </c>
      <c r="O204" s="70">
        <v>41</v>
      </c>
      <c r="P204" s="114" t="s">
        <v>67</v>
      </c>
    </row>
    <row r="205" spans="1:16" x14ac:dyDescent="0.2">
      <c r="A205" s="138" t="s">
        <v>132</v>
      </c>
      <c r="B205" s="67">
        <v>300</v>
      </c>
      <c r="C205" s="4"/>
      <c r="D205" s="72">
        <v>2297</v>
      </c>
      <c r="E205" s="4"/>
      <c r="F205" s="73">
        <v>451.2</v>
      </c>
      <c r="G205" s="4"/>
      <c r="H205" s="74">
        <f>F205/D205</f>
        <v>0.19643012625163256</v>
      </c>
      <c r="I205" s="4"/>
      <c r="J205" s="67">
        <v>300</v>
      </c>
      <c r="K205" s="4"/>
      <c r="L205" s="197">
        <v>300</v>
      </c>
      <c r="M205" s="4"/>
      <c r="N205" s="69">
        <f t="shared" ref="N205" si="35">L205/J205</f>
        <v>1</v>
      </c>
      <c r="O205" s="70">
        <v>41</v>
      </c>
      <c r="P205" s="114" t="s">
        <v>67</v>
      </c>
    </row>
    <row r="206" spans="1:16" hidden="1" x14ac:dyDescent="0.2">
      <c r="A206" s="138" t="s">
        <v>130</v>
      </c>
      <c r="B206" s="72">
        <v>0</v>
      </c>
      <c r="D206" s="67">
        <v>11600</v>
      </c>
      <c r="F206" s="68">
        <v>8482.2099999999991</v>
      </c>
      <c r="H206" s="74">
        <f t="shared" ref="H206:H212" si="36">F206/D206</f>
        <v>0.7312249999999999</v>
      </c>
      <c r="J206" s="72">
        <v>0</v>
      </c>
      <c r="L206" s="200">
        <v>0</v>
      </c>
      <c r="N206" s="69" t="e">
        <f t="shared" si="34"/>
        <v>#DIV/0!</v>
      </c>
      <c r="O206" s="70">
        <v>41</v>
      </c>
      <c r="P206" s="114" t="s">
        <v>67</v>
      </c>
    </row>
    <row r="207" spans="1:16" ht="15.75" thickBot="1" x14ac:dyDescent="0.25">
      <c r="A207" s="138" t="s">
        <v>183</v>
      </c>
      <c r="B207" s="67">
        <v>6005</v>
      </c>
      <c r="C207" s="4"/>
      <c r="D207" s="72">
        <v>2297</v>
      </c>
      <c r="E207" s="4"/>
      <c r="F207" s="73">
        <v>451.2</v>
      </c>
      <c r="G207" s="4"/>
      <c r="H207" s="74">
        <f>F207/D207</f>
        <v>0.19643012625163256</v>
      </c>
      <c r="I207" s="4"/>
      <c r="J207" s="67">
        <v>6005</v>
      </c>
      <c r="K207" s="4"/>
      <c r="L207" s="197">
        <v>1500</v>
      </c>
      <c r="M207" s="4"/>
      <c r="N207" s="69">
        <f t="shared" si="34"/>
        <v>0.24979184013322231</v>
      </c>
      <c r="O207" s="70">
        <v>41</v>
      </c>
      <c r="P207" s="114" t="s">
        <v>67</v>
      </c>
    </row>
    <row r="208" spans="1:16" ht="16.5" thickBot="1" x14ac:dyDescent="0.3">
      <c r="A208" s="148" t="s">
        <v>29</v>
      </c>
      <c r="B208" s="92">
        <f>SUM(B202:B207)</f>
        <v>34570</v>
      </c>
      <c r="D208" s="67">
        <v>150</v>
      </c>
      <c r="F208" s="68">
        <v>138.30000000000001</v>
      </c>
      <c r="H208" s="74">
        <f t="shared" si="36"/>
        <v>0.92200000000000004</v>
      </c>
      <c r="J208" s="92">
        <f>SUM(J202:J207)</f>
        <v>34570</v>
      </c>
      <c r="L208" s="196">
        <f>SUM(L202:L207)</f>
        <v>8262.66</v>
      </c>
      <c r="N208" s="125">
        <f>L208/J208</f>
        <v>0.23901243853051779</v>
      </c>
      <c r="O208" s="1"/>
    </row>
    <row r="209" spans="1:16" ht="15.75" x14ac:dyDescent="0.25">
      <c r="A209" s="148"/>
      <c r="B209" s="34"/>
      <c r="D209" s="67">
        <v>5000</v>
      </c>
      <c r="F209" s="68">
        <v>4243.3599999999997</v>
      </c>
      <c r="H209" s="74">
        <f t="shared" si="36"/>
        <v>0.84867199999999998</v>
      </c>
      <c r="J209" s="34"/>
      <c r="L209" s="199"/>
      <c r="N209" s="34"/>
      <c r="O209" s="1"/>
    </row>
    <row r="210" spans="1:16" x14ac:dyDescent="0.2">
      <c r="A210" s="11" t="s">
        <v>32</v>
      </c>
      <c r="D210" s="67">
        <v>1000</v>
      </c>
      <c r="F210" s="68">
        <v>656.87</v>
      </c>
      <c r="H210" s="74">
        <f t="shared" si="36"/>
        <v>0.65686999999999995</v>
      </c>
      <c r="O210" s="2"/>
    </row>
    <row r="211" spans="1:16" x14ac:dyDescent="0.2">
      <c r="A211" s="19" t="s">
        <v>43</v>
      </c>
      <c r="D211" s="67">
        <v>2000</v>
      </c>
      <c r="F211" s="68">
        <v>613.94000000000005</v>
      </c>
      <c r="H211" s="74">
        <f t="shared" si="36"/>
        <v>0.30697000000000002</v>
      </c>
      <c r="O211" s="2"/>
    </row>
    <row r="212" spans="1:16" x14ac:dyDescent="0.2">
      <c r="A212" s="138" t="s">
        <v>136</v>
      </c>
      <c r="B212" s="67">
        <v>150</v>
      </c>
      <c r="D212" s="72">
        <v>5500</v>
      </c>
      <c r="F212" s="73">
        <v>5300</v>
      </c>
      <c r="H212" s="74">
        <f t="shared" si="36"/>
        <v>0.96363636363636362</v>
      </c>
      <c r="J212" s="67">
        <v>150</v>
      </c>
      <c r="L212" s="197">
        <v>110.13</v>
      </c>
      <c r="N212" s="69">
        <f t="shared" ref="N212" si="37">L212/J212</f>
        <v>0.73419999999999996</v>
      </c>
      <c r="O212" s="70">
        <v>41</v>
      </c>
      <c r="P212" s="115" t="s">
        <v>68</v>
      </c>
    </row>
    <row r="213" spans="1:16" ht="16.5" thickBot="1" x14ac:dyDescent="0.3">
      <c r="A213" s="138" t="s">
        <v>129</v>
      </c>
      <c r="B213" s="67">
        <v>0</v>
      </c>
      <c r="D213" s="144">
        <f>SUM(D206:D212)</f>
        <v>27547</v>
      </c>
      <c r="F213" s="145">
        <f>SUM(F206:F212)</f>
        <v>19885.88</v>
      </c>
      <c r="H213" s="179">
        <f>F213/D213</f>
        <v>0.72188913493302365</v>
      </c>
      <c r="J213" s="67">
        <v>0</v>
      </c>
      <c r="L213" s="197">
        <v>370.25</v>
      </c>
      <c r="N213" s="69"/>
      <c r="O213" s="70">
        <v>41</v>
      </c>
      <c r="P213" s="115" t="s">
        <v>68</v>
      </c>
    </row>
    <row r="214" spans="1:16" hidden="1" x14ac:dyDescent="0.2">
      <c r="A214" s="138" t="s">
        <v>130</v>
      </c>
      <c r="B214" s="67">
        <v>0</v>
      </c>
      <c r="J214" s="67">
        <v>0</v>
      </c>
      <c r="L214" s="197">
        <v>0</v>
      </c>
      <c r="N214" s="69">
        <v>0</v>
      </c>
      <c r="O214" s="70">
        <v>41</v>
      </c>
      <c r="P214" s="115" t="s">
        <v>68</v>
      </c>
    </row>
    <row r="215" spans="1:16" ht="15.75" thickBot="1" x14ac:dyDescent="0.25">
      <c r="A215" s="146" t="s">
        <v>131</v>
      </c>
      <c r="B215" s="67">
        <v>0</v>
      </c>
      <c r="D215" s="67">
        <v>300</v>
      </c>
      <c r="F215" s="68">
        <v>92.26</v>
      </c>
      <c r="H215" s="74">
        <f t="shared" ref="H215:H220" si="38">F215/D215</f>
        <v>0.30753333333333333</v>
      </c>
      <c r="J215" s="67">
        <v>0</v>
      </c>
      <c r="L215" s="197">
        <v>254.5</v>
      </c>
      <c r="N215" s="69"/>
      <c r="O215" s="70">
        <v>41</v>
      </c>
      <c r="P215" s="115" t="s">
        <v>68</v>
      </c>
    </row>
    <row r="216" spans="1:16" ht="16.5" thickBot="1" x14ac:dyDescent="0.3">
      <c r="A216" s="148" t="s">
        <v>29</v>
      </c>
      <c r="B216" s="92">
        <f>SUM(B212:B215)</f>
        <v>150</v>
      </c>
      <c r="D216" s="67">
        <v>1500</v>
      </c>
      <c r="F216" s="68">
        <v>1493.83</v>
      </c>
      <c r="H216" s="74">
        <v>0</v>
      </c>
      <c r="J216" s="92">
        <f>SUM(J212:J215)</f>
        <v>150</v>
      </c>
      <c r="L216" s="196">
        <f>SUM(L212:L215)</f>
        <v>734.88</v>
      </c>
      <c r="N216" s="125">
        <f>L216/J216</f>
        <v>4.8991999999999996</v>
      </c>
      <c r="O216" s="1"/>
    </row>
    <row r="217" spans="1:16" ht="15.75" x14ac:dyDescent="0.25">
      <c r="A217" s="18" t="s">
        <v>103</v>
      </c>
      <c r="B217" s="34"/>
      <c r="D217" s="67">
        <v>300</v>
      </c>
      <c r="F217" s="68">
        <v>286.85000000000002</v>
      </c>
      <c r="H217" s="74">
        <f t="shared" si="38"/>
        <v>0.95616666666666672</v>
      </c>
      <c r="J217" s="34"/>
      <c r="L217" s="199"/>
      <c r="N217" s="34"/>
      <c r="O217" s="1"/>
    </row>
    <row r="218" spans="1:16" ht="15.75" thickBot="1" x14ac:dyDescent="0.25">
      <c r="A218" s="138" t="s">
        <v>132</v>
      </c>
      <c r="B218" s="72">
        <v>450</v>
      </c>
      <c r="D218" s="67">
        <v>1328</v>
      </c>
      <c r="F218" s="68">
        <v>765.92</v>
      </c>
      <c r="H218" s="74">
        <f t="shared" si="38"/>
        <v>0.57674698795180723</v>
      </c>
      <c r="J218" s="72">
        <v>450</v>
      </c>
      <c r="L218" s="200">
        <v>105.12</v>
      </c>
      <c r="N218" s="69">
        <f t="shared" ref="N218" si="39">L218/J218</f>
        <v>0.2336</v>
      </c>
      <c r="O218" s="70">
        <v>41</v>
      </c>
      <c r="P218" s="116" t="s">
        <v>69</v>
      </c>
    </row>
    <row r="219" spans="1:16" ht="16.5" thickBot="1" x14ac:dyDescent="0.3">
      <c r="A219" s="168" t="s">
        <v>29</v>
      </c>
      <c r="B219" s="92">
        <f>SUM(B218:B218)</f>
        <v>450</v>
      </c>
      <c r="D219" s="67">
        <v>400</v>
      </c>
      <c r="F219" s="68">
        <v>380.01</v>
      </c>
      <c r="H219" s="74">
        <f t="shared" si="38"/>
        <v>0.95002500000000001</v>
      </c>
      <c r="J219" s="92">
        <f>SUM(J218:J218)</f>
        <v>450</v>
      </c>
      <c r="L219" s="196">
        <f>SUM(L218)</f>
        <v>105.12</v>
      </c>
      <c r="N219" s="125">
        <f>L219/J219</f>
        <v>0.2336</v>
      </c>
      <c r="O219" s="10"/>
    </row>
    <row r="220" spans="1:16" ht="15.75" thickBot="1" x14ac:dyDescent="0.25">
      <c r="C220" s="4"/>
      <c r="D220" s="72">
        <v>2500</v>
      </c>
      <c r="E220" s="4"/>
      <c r="F220" s="73">
        <v>2211.0500000000002</v>
      </c>
      <c r="G220" s="4"/>
      <c r="H220" s="74">
        <f t="shared" si="38"/>
        <v>0.88442000000000009</v>
      </c>
      <c r="I220" s="4"/>
      <c r="K220" s="4"/>
      <c r="M220" s="4"/>
      <c r="O220" s="2"/>
    </row>
    <row r="221" spans="1:16" ht="16.5" thickBot="1" x14ac:dyDescent="0.3">
      <c r="A221" s="11" t="s">
        <v>23</v>
      </c>
      <c r="D221" s="92">
        <f>SUM(D215:D220)</f>
        <v>6328</v>
      </c>
      <c r="F221" s="93">
        <f>SUM(F215:F220)</f>
        <v>5229.92</v>
      </c>
      <c r="H221" s="125">
        <f>F221/D221</f>
        <v>0.8264728192161821</v>
      </c>
      <c r="O221" s="2"/>
    </row>
    <row r="222" spans="1:16" ht="15.75" x14ac:dyDescent="0.25">
      <c r="A222" s="11" t="s">
        <v>24</v>
      </c>
      <c r="D222" s="34"/>
      <c r="F222" s="34"/>
      <c r="O222" s="2"/>
    </row>
    <row r="223" spans="1:16" ht="15.75" x14ac:dyDescent="0.25">
      <c r="A223" s="146" t="s">
        <v>122</v>
      </c>
      <c r="B223" s="67">
        <v>132</v>
      </c>
      <c r="D223" s="34"/>
      <c r="F223" s="34"/>
      <c r="J223" s="67">
        <v>132</v>
      </c>
      <c r="L223" s="197">
        <v>0</v>
      </c>
      <c r="N223" s="69">
        <f t="shared" ref="N223:N231" si="40">L223/J223</f>
        <v>0</v>
      </c>
      <c r="O223" s="70">
        <v>41</v>
      </c>
      <c r="P223" s="117" t="s">
        <v>70</v>
      </c>
    </row>
    <row r="224" spans="1:16" x14ac:dyDescent="0.2">
      <c r="A224" s="138" t="s">
        <v>124</v>
      </c>
      <c r="B224" s="67">
        <v>319</v>
      </c>
      <c r="D224" s="67">
        <v>1660</v>
      </c>
      <c r="F224" s="68">
        <v>602.70000000000005</v>
      </c>
      <c r="H224" s="74">
        <f>F224/D224</f>
        <v>0.36307228915662654</v>
      </c>
      <c r="J224" s="67">
        <v>319</v>
      </c>
      <c r="L224" s="197">
        <v>0</v>
      </c>
      <c r="N224" s="69">
        <f t="shared" si="40"/>
        <v>0</v>
      </c>
      <c r="O224" s="70">
        <v>41</v>
      </c>
      <c r="P224" s="117" t="s">
        <v>70</v>
      </c>
    </row>
    <row r="225" spans="1:16" x14ac:dyDescent="0.2">
      <c r="A225" s="138" t="s">
        <v>136</v>
      </c>
      <c r="B225" s="67">
        <v>10800</v>
      </c>
      <c r="D225" s="67">
        <v>1000</v>
      </c>
      <c r="F225" s="68">
        <v>123.6</v>
      </c>
      <c r="H225" s="74">
        <f t="shared" ref="H225:H238" si="41">F225/D225</f>
        <v>0.12359999999999999</v>
      </c>
      <c r="J225" s="67">
        <v>10800</v>
      </c>
      <c r="L225" s="197">
        <v>4084.56</v>
      </c>
      <c r="N225" s="69">
        <f t="shared" si="40"/>
        <v>0.37819999999999998</v>
      </c>
      <c r="O225" s="70">
        <v>41</v>
      </c>
      <c r="P225" s="117" t="s">
        <v>70</v>
      </c>
    </row>
    <row r="226" spans="1:16" x14ac:dyDescent="0.2">
      <c r="A226" s="138" t="s">
        <v>128</v>
      </c>
      <c r="B226" s="67">
        <v>3250</v>
      </c>
      <c r="D226" s="67">
        <v>1500</v>
      </c>
      <c r="F226" s="68">
        <v>1170.6400000000001</v>
      </c>
      <c r="H226" s="74">
        <f t="shared" si="41"/>
        <v>0.78042666666666671</v>
      </c>
      <c r="J226" s="67">
        <v>3250</v>
      </c>
      <c r="L226" s="197">
        <v>0</v>
      </c>
      <c r="N226" s="69">
        <f t="shared" si="40"/>
        <v>0</v>
      </c>
      <c r="O226" s="70">
        <v>41</v>
      </c>
      <c r="P226" s="117" t="s">
        <v>70</v>
      </c>
    </row>
    <row r="227" spans="1:16" hidden="1" x14ac:dyDescent="0.2">
      <c r="A227" s="138" t="s">
        <v>130</v>
      </c>
      <c r="B227" s="67">
        <v>0</v>
      </c>
      <c r="D227" s="67">
        <v>1100</v>
      </c>
      <c r="F227" s="68">
        <v>905.78</v>
      </c>
      <c r="H227" s="74">
        <v>0</v>
      </c>
      <c r="J227" s="67">
        <v>0</v>
      </c>
      <c r="L227" s="197">
        <v>0</v>
      </c>
      <c r="N227" s="69">
        <v>0</v>
      </c>
      <c r="O227" s="70">
        <v>41</v>
      </c>
      <c r="P227" s="117" t="s">
        <v>70</v>
      </c>
    </row>
    <row r="228" spans="1:16" x14ac:dyDescent="0.2">
      <c r="A228" s="138" t="s">
        <v>130</v>
      </c>
      <c r="B228" s="67">
        <v>16000</v>
      </c>
      <c r="D228" s="67"/>
      <c r="F228" s="68"/>
      <c r="H228" s="74"/>
      <c r="J228" s="67">
        <v>16000</v>
      </c>
      <c r="L228" s="197">
        <v>0</v>
      </c>
      <c r="N228" s="69">
        <f t="shared" ref="N228" si="42">L228/J228</f>
        <v>0</v>
      </c>
      <c r="O228" s="70">
        <v>41</v>
      </c>
      <c r="P228" s="117" t="s">
        <v>70</v>
      </c>
    </row>
    <row r="229" spans="1:16" x14ac:dyDescent="0.2">
      <c r="A229" s="146" t="s">
        <v>131</v>
      </c>
      <c r="B229" s="67">
        <v>1550</v>
      </c>
      <c r="D229" s="67">
        <v>166</v>
      </c>
      <c r="F229" s="68">
        <v>0</v>
      </c>
      <c r="H229" s="74">
        <f t="shared" si="41"/>
        <v>0</v>
      </c>
      <c r="J229" s="67">
        <v>1550</v>
      </c>
      <c r="L229" s="197">
        <v>343</v>
      </c>
      <c r="N229" s="69">
        <f t="shared" si="40"/>
        <v>0.22129032258064515</v>
      </c>
      <c r="O229" s="70">
        <v>41</v>
      </c>
      <c r="P229" s="117" t="s">
        <v>70</v>
      </c>
    </row>
    <row r="230" spans="1:16" x14ac:dyDescent="0.2">
      <c r="A230" s="138" t="s">
        <v>132</v>
      </c>
      <c r="B230" s="72">
        <v>2830</v>
      </c>
      <c r="D230" s="67">
        <v>300</v>
      </c>
      <c r="F230" s="68">
        <v>173.6</v>
      </c>
      <c r="H230" s="74">
        <v>0</v>
      </c>
      <c r="J230" s="72">
        <v>2830</v>
      </c>
      <c r="L230" s="200">
        <v>325.5</v>
      </c>
      <c r="N230" s="69">
        <f t="shared" si="40"/>
        <v>0.11501766784452297</v>
      </c>
      <c r="O230" s="70">
        <v>41</v>
      </c>
      <c r="P230" s="117" t="s">
        <v>70</v>
      </c>
    </row>
    <row r="231" spans="1:16" ht="15.75" thickBot="1" x14ac:dyDescent="0.25">
      <c r="A231" s="138" t="s">
        <v>137</v>
      </c>
      <c r="B231" s="72">
        <v>19000</v>
      </c>
      <c r="D231" s="67">
        <v>7000</v>
      </c>
      <c r="F231" s="68">
        <v>6580.38</v>
      </c>
      <c r="H231" s="74">
        <f t="shared" si="41"/>
        <v>0.94005428571428573</v>
      </c>
      <c r="J231" s="72">
        <v>19000</v>
      </c>
      <c r="L231" s="200">
        <v>16000</v>
      </c>
      <c r="N231" s="69">
        <f t="shared" si="40"/>
        <v>0.84210526315789469</v>
      </c>
      <c r="O231" s="70">
        <v>41</v>
      </c>
      <c r="P231" s="117" t="s">
        <v>70</v>
      </c>
    </row>
    <row r="232" spans="1:16" ht="16.5" thickBot="1" x14ac:dyDescent="0.3">
      <c r="A232" s="148" t="s">
        <v>29</v>
      </c>
      <c r="B232" s="92">
        <f>SUM(B223:B231)</f>
        <v>53881</v>
      </c>
      <c r="D232" s="67">
        <v>6500</v>
      </c>
      <c r="F232" s="68">
        <v>5140.6099999999997</v>
      </c>
      <c r="H232" s="74">
        <f t="shared" si="41"/>
        <v>0.79086307692307689</v>
      </c>
      <c r="J232" s="92">
        <f>SUM(J223:J231)</f>
        <v>53881</v>
      </c>
      <c r="L232" s="196">
        <f>SUM(L223:L231)</f>
        <v>20753.059999999998</v>
      </c>
      <c r="N232" s="125">
        <f>L232/J232</f>
        <v>0.38516471483454273</v>
      </c>
      <c r="O232" s="1"/>
    </row>
    <row r="233" spans="1:16" ht="15.75" x14ac:dyDescent="0.25">
      <c r="A233" s="148"/>
      <c r="B233" s="34"/>
      <c r="D233" s="67">
        <v>663</v>
      </c>
      <c r="F233" s="68">
        <v>663</v>
      </c>
      <c r="H233" s="74">
        <f t="shared" si="41"/>
        <v>1</v>
      </c>
      <c r="J233" s="34"/>
      <c r="L233" s="199"/>
      <c r="N233" s="34"/>
      <c r="O233" s="1"/>
    </row>
    <row r="234" spans="1:16" x14ac:dyDescent="0.2">
      <c r="A234" s="11" t="s">
        <v>152</v>
      </c>
      <c r="D234" s="67">
        <v>7000</v>
      </c>
      <c r="F234" s="68">
        <v>3517.13</v>
      </c>
      <c r="H234" s="74">
        <f t="shared" si="41"/>
        <v>0.50244714285714287</v>
      </c>
      <c r="O234" s="2"/>
    </row>
    <row r="235" spans="1:16" x14ac:dyDescent="0.2">
      <c r="A235" s="138" t="s">
        <v>136</v>
      </c>
      <c r="B235" s="67">
        <v>700</v>
      </c>
      <c r="D235" s="67">
        <v>500</v>
      </c>
      <c r="F235" s="68">
        <v>0</v>
      </c>
      <c r="H235" s="74">
        <f t="shared" si="41"/>
        <v>0</v>
      </c>
      <c r="J235" s="67">
        <v>700</v>
      </c>
      <c r="L235" s="197">
        <v>90.4</v>
      </c>
      <c r="N235" s="69">
        <f t="shared" ref="N235:N238" si="43">L235/J235</f>
        <v>0.12914285714285714</v>
      </c>
      <c r="O235" s="70">
        <v>41</v>
      </c>
      <c r="P235" s="118" t="s">
        <v>71</v>
      </c>
    </row>
    <row r="236" spans="1:16" x14ac:dyDescent="0.2">
      <c r="A236" s="138" t="s">
        <v>128</v>
      </c>
      <c r="B236" s="67">
        <v>1300</v>
      </c>
      <c r="D236" s="67">
        <v>2800</v>
      </c>
      <c r="F236" s="68">
        <v>2769.04</v>
      </c>
      <c r="H236" s="74">
        <f t="shared" si="41"/>
        <v>0.98894285714285712</v>
      </c>
      <c r="J236" s="67">
        <v>1300</v>
      </c>
      <c r="L236" s="197">
        <v>237.2</v>
      </c>
      <c r="N236" s="69">
        <f t="shared" si="43"/>
        <v>0.18246153846153845</v>
      </c>
      <c r="O236" s="70">
        <v>41</v>
      </c>
      <c r="P236" s="118" t="s">
        <v>71</v>
      </c>
    </row>
    <row r="237" spans="1:16" hidden="1" x14ac:dyDescent="0.2">
      <c r="A237" s="138" t="s">
        <v>130</v>
      </c>
      <c r="B237" s="67">
        <v>0</v>
      </c>
      <c r="D237" s="67">
        <v>0</v>
      </c>
      <c r="F237" s="68">
        <v>0</v>
      </c>
      <c r="H237" s="74"/>
      <c r="J237" s="67">
        <v>0</v>
      </c>
      <c r="L237" s="197">
        <v>0</v>
      </c>
      <c r="N237" s="69">
        <v>0</v>
      </c>
      <c r="O237" s="70">
        <v>41</v>
      </c>
      <c r="P237" s="118" t="s">
        <v>71</v>
      </c>
    </row>
    <row r="238" spans="1:16" ht="15.75" thickBot="1" x14ac:dyDescent="0.25">
      <c r="A238" s="146" t="s">
        <v>131</v>
      </c>
      <c r="B238" s="67">
        <v>2600</v>
      </c>
      <c r="C238" s="4"/>
      <c r="D238" s="67">
        <v>1700</v>
      </c>
      <c r="E238" s="4"/>
      <c r="F238" s="68">
        <v>432.76</v>
      </c>
      <c r="G238" s="4"/>
      <c r="H238" s="74">
        <f t="shared" si="41"/>
        <v>0.25456470588235292</v>
      </c>
      <c r="I238" s="4"/>
      <c r="J238" s="67">
        <v>2600</v>
      </c>
      <c r="K238" s="4"/>
      <c r="L238" s="197">
        <v>649.41</v>
      </c>
      <c r="M238" s="4"/>
      <c r="N238" s="69">
        <f t="shared" si="43"/>
        <v>0.2497730769230769</v>
      </c>
      <c r="O238" s="70">
        <v>41</v>
      </c>
      <c r="P238" s="118" t="s">
        <v>71</v>
      </c>
    </row>
    <row r="239" spans="1:16" ht="16.5" thickBot="1" x14ac:dyDescent="0.3">
      <c r="A239" s="148" t="s">
        <v>29</v>
      </c>
      <c r="B239" s="92">
        <f>SUM(B235:B238)</f>
        <v>4600</v>
      </c>
      <c r="E239" s="4"/>
      <c r="G239" s="4"/>
      <c r="I239" s="4"/>
      <c r="J239" s="92">
        <f>SUM(J235:J238)</f>
        <v>4600</v>
      </c>
      <c r="K239" s="4"/>
      <c r="L239" s="196">
        <f>SUM(L235:L238)</f>
        <v>977.01</v>
      </c>
      <c r="M239" s="4"/>
      <c r="N239" s="125">
        <f>L239/J239</f>
        <v>0.21239347826086957</v>
      </c>
      <c r="O239" s="1"/>
    </row>
    <row r="240" spans="1:16" ht="15.75" x14ac:dyDescent="0.25">
      <c r="A240" s="148"/>
      <c r="B240" s="34"/>
      <c r="D240" s="67">
        <v>332</v>
      </c>
      <c r="E240" s="4"/>
      <c r="F240" s="68">
        <v>59.36</v>
      </c>
      <c r="G240" s="4"/>
      <c r="H240" s="74">
        <f>F240/D240</f>
        <v>0.17879518072289158</v>
      </c>
      <c r="I240" s="4"/>
      <c r="J240" s="34"/>
      <c r="K240" s="4"/>
      <c r="L240" s="199"/>
      <c r="M240" s="4"/>
      <c r="N240" s="34"/>
      <c r="O240" s="1"/>
    </row>
    <row r="241" spans="1:16" ht="15.75" x14ac:dyDescent="0.25">
      <c r="A241" s="18" t="s">
        <v>153</v>
      </c>
      <c r="B241" s="34"/>
      <c r="D241" s="67">
        <v>750</v>
      </c>
      <c r="F241" s="68">
        <v>0</v>
      </c>
      <c r="H241" s="74">
        <f>F241/D241</f>
        <v>0</v>
      </c>
      <c r="J241" s="34"/>
      <c r="L241" s="199"/>
      <c r="N241" s="34"/>
      <c r="O241" s="1"/>
    </row>
    <row r="242" spans="1:16" s="7" customFormat="1" ht="15.75" thickBot="1" x14ac:dyDescent="0.25">
      <c r="A242" s="138" t="s">
        <v>136</v>
      </c>
      <c r="B242" s="67">
        <v>3000</v>
      </c>
      <c r="D242" s="72">
        <v>4000</v>
      </c>
      <c r="F242" s="73">
        <v>2535</v>
      </c>
      <c r="H242" s="74">
        <f>F242/D242</f>
        <v>0.63375000000000004</v>
      </c>
      <c r="J242" s="67">
        <v>3000</v>
      </c>
      <c r="L242" s="197">
        <v>1538.84</v>
      </c>
      <c r="N242" s="69">
        <f t="shared" ref="N242:N245" si="44">L242/J242</f>
        <v>0.51294666666666666</v>
      </c>
      <c r="O242" s="70">
        <v>41</v>
      </c>
      <c r="P242" s="120" t="s">
        <v>72</v>
      </c>
    </row>
    <row r="243" spans="1:16" ht="16.5" thickBot="1" x14ac:dyDescent="0.3">
      <c r="A243" s="138" t="s">
        <v>128</v>
      </c>
      <c r="B243" s="67">
        <v>500</v>
      </c>
      <c r="D243" s="92">
        <f>SUM(D240:D242)</f>
        <v>5082</v>
      </c>
      <c r="F243" s="93">
        <f>SUM(F240:F242)</f>
        <v>2594.36</v>
      </c>
      <c r="H243" s="125">
        <f>F243/D243</f>
        <v>0.510499803227076</v>
      </c>
      <c r="J243" s="67">
        <v>500</v>
      </c>
      <c r="L243" s="197">
        <v>0</v>
      </c>
      <c r="N243" s="69">
        <f t="shared" si="44"/>
        <v>0</v>
      </c>
      <c r="O243" s="70">
        <v>41</v>
      </c>
      <c r="P243" s="120" t="s">
        <v>72</v>
      </c>
    </row>
    <row r="244" spans="1:16" ht="15.75" hidden="1" x14ac:dyDescent="0.25">
      <c r="A244" s="138" t="s">
        <v>130</v>
      </c>
      <c r="B244" s="67">
        <v>0</v>
      </c>
      <c r="D244" s="35"/>
      <c r="F244" s="35"/>
      <c r="J244" s="67">
        <v>0</v>
      </c>
      <c r="L244" s="197">
        <v>0</v>
      </c>
      <c r="N244" s="69">
        <v>0</v>
      </c>
      <c r="O244" s="70">
        <v>41</v>
      </c>
      <c r="P244" s="120" t="s">
        <v>72</v>
      </c>
    </row>
    <row r="245" spans="1:16" ht="15.75" thickBot="1" x14ac:dyDescent="0.25">
      <c r="A245" s="138" t="s">
        <v>132</v>
      </c>
      <c r="B245" s="72">
        <v>15000</v>
      </c>
      <c r="J245" s="72">
        <v>15000</v>
      </c>
      <c r="L245" s="200">
        <v>2622</v>
      </c>
      <c r="N245" s="69">
        <f t="shared" si="44"/>
        <v>0.17480000000000001</v>
      </c>
      <c r="O245" s="70">
        <v>41</v>
      </c>
      <c r="P245" s="120" t="s">
        <v>72</v>
      </c>
    </row>
    <row r="246" spans="1:16" ht="16.5" thickBot="1" x14ac:dyDescent="0.3">
      <c r="A246" s="148" t="s">
        <v>29</v>
      </c>
      <c r="B246" s="92">
        <f>SUM(B242:B245)</f>
        <v>18500</v>
      </c>
      <c r="J246" s="92">
        <f>SUM(J242:J245)</f>
        <v>18500</v>
      </c>
      <c r="L246" s="196">
        <f>SUM(L242:L245)</f>
        <v>4160.84</v>
      </c>
      <c r="N246" s="125">
        <f>L246/J246</f>
        <v>0.22491027027027027</v>
      </c>
      <c r="O246" s="2"/>
    </row>
    <row r="247" spans="1:16" ht="15.75" x14ac:dyDescent="0.25">
      <c r="A247" s="148"/>
      <c r="B247" s="34"/>
      <c r="D247" s="67">
        <v>1000</v>
      </c>
      <c r="F247" s="68">
        <v>257.37</v>
      </c>
      <c r="H247" s="74">
        <f t="shared" ref="H247:H252" si="45">F247/D247</f>
        <v>0.25736999999999999</v>
      </c>
      <c r="J247" s="34"/>
      <c r="L247" s="199"/>
      <c r="N247" s="34"/>
      <c r="O247" s="2"/>
    </row>
    <row r="248" spans="1:16" x14ac:dyDescent="0.2">
      <c r="A248" s="11" t="s">
        <v>154</v>
      </c>
      <c r="D248" s="67">
        <v>300</v>
      </c>
      <c r="F248" s="68">
        <v>389.13</v>
      </c>
      <c r="H248" s="74">
        <f t="shared" si="45"/>
        <v>1.2970999999999999</v>
      </c>
      <c r="O248" s="2"/>
    </row>
    <row r="249" spans="1:16" x14ac:dyDescent="0.2">
      <c r="A249" s="146" t="s">
        <v>122</v>
      </c>
      <c r="B249" s="67">
        <v>800</v>
      </c>
      <c r="D249" s="67">
        <v>2000</v>
      </c>
      <c r="F249" s="68">
        <v>1846.89</v>
      </c>
      <c r="H249" s="74">
        <f t="shared" si="45"/>
        <v>0.92344500000000007</v>
      </c>
      <c r="J249" s="67">
        <v>800</v>
      </c>
      <c r="L249" s="197">
        <v>163.92</v>
      </c>
      <c r="N249" s="69">
        <f t="shared" ref="N249:N255" si="46">L249/J249</f>
        <v>0.20489999999999997</v>
      </c>
      <c r="O249" s="70">
        <v>41</v>
      </c>
      <c r="P249" s="108" t="s">
        <v>73</v>
      </c>
    </row>
    <row r="250" spans="1:16" x14ac:dyDescent="0.2">
      <c r="A250" s="146" t="s">
        <v>138</v>
      </c>
      <c r="B250" s="67">
        <v>400</v>
      </c>
      <c r="D250" s="67">
        <v>650</v>
      </c>
      <c r="F250" s="68">
        <v>690.69</v>
      </c>
      <c r="H250" s="74">
        <f t="shared" si="45"/>
        <v>1.0626</v>
      </c>
      <c r="J250" s="67">
        <v>400</v>
      </c>
      <c r="L250" s="197">
        <v>62.4</v>
      </c>
      <c r="N250" s="69">
        <f t="shared" si="46"/>
        <v>0.156</v>
      </c>
      <c r="O250" s="70">
        <v>41</v>
      </c>
      <c r="P250" s="108" t="s">
        <v>73</v>
      </c>
    </row>
    <row r="251" spans="1:16" x14ac:dyDescent="0.2">
      <c r="A251" s="138" t="s">
        <v>124</v>
      </c>
      <c r="B251" s="67">
        <v>3188</v>
      </c>
      <c r="D251" s="67">
        <v>7500</v>
      </c>
      <c r="F251" s="68">
        <v>907.32</v>
      </c>
      <c r="H251" s="74">
        <v>0</v>
      </c>
      <c r="J251" s="67">
        <v>3188</v>
      </c>
      <c r="L251" s="197">
        <v>752.82</v>
      </c>
      <c r="N251" s="69">
        <f t="shared" si="46"/>
        <v>0.2361417816813049</v>
      </c>
      <c r="O251" s="70">
        <v>41</v>
      </c>
      <c r="P251" s="108" t="s">
        <v>73</v>
      </c>
    </row>
    <row r="252" spans="1:16" x14ac:dyDescent="0.2">
      <c r="A252" s="138" t="s">
        <v>128</v>
      </c>
      <c r="B252" s="67">
        <v>1200</v>
      </c>
      <c r="C252" s="4"/>
      <c r="D252" s="72">
        <v>1700</v>
      </c>
      <c r="E252" s="4"/>
      <c r="F252" s="73">
        <v>1234.58</v>
      </c>
      <c r="G252" s="4"/>
      <c r="H252" s="74">
        <f t="shared" si="45"/>
        <v>0.72622352941176471</v>
      </c>
      <c r="I252" s="4"/>
      <c r="J252" s="67">
        <v>1200</v>
      </c>
      <c r="K252" s="4"/>
      <c r="L252" s="197">
        <v>130</v>
      </c>
      <c r="M252" s="4"/>
      <c r="N252" s="69">
        <f t="shared" si="46"/>
        <v>0.10833333333333334</v>
      </c>
      <c r="O252" s="70" t="s">
        <v>177</v>
      </c>
      <c r="P252" s="108" t="s">
        <v>73</v>
      </c>
    </row>
    <row r="253" spans="1:16" hidden="1" x14ac:dyDescent="0.2">
      <c r="A253" s="138" t="s">
        <v>130</v>
      </c>
      <c r="B253" s="67">
        <v>0</v>
      </c>
      <c r="C253" s="4"/>
      <c r="D253" s="36"/>
      <c r="E253" s="4"/>
      <c r="F253" s="220"/>
      <c r="G253" s="4"/>
      <c r="H253" s="52"/>
      <c r="I253" s="4"/>
      <c r="J253" s="67">
        <v>0</v>
      </c>
      <c r="K253" s="4"/>
      <c r="L253" s="197">
        <v>0</v>
      </c>
      <c r="M253" s="4"/>
      <c r="N253" s="69">
        <v>0</v>
      </c>
      <c r="O253" s="70">
        <v>41</v>
      </c>
      <c r="P253" s="108" t="s">
        <v>73</v>
      </c>
    </row>
    <row r="254" spans="1:16" ht="15.75" x14ac:dyDescent="0.25">
      <c r="A254" s="138" t="s">
        <v>132</v>
      </c>
      <c r="B254" s="67">
        <v>39910</v>
      </c>
      <c r="D254" s="34"/>
      <c r="F254" s="34"/>
      <c r="J254" s="67">
        <v>39910</v>
      </c>
      <c r="L254" s="197">
        <v>4595.2</v>
      </c>
      <c r="N254" s="69">
        <f t="shared" si="46"/>
        <v>0.11513906289150588</v>
      </c>
      <c r="O254" s="70">
        <v>41</v>
      </c>
      <c r="P254" s="225" t="s">
        <v>171</v>
      </c>
    </row>
    <row r="255" spans="1:16" ht="15.75" thickBot="1" x14ac:dyDescent="0.25">
      <c r="A255" s="138" t="s">
        <v>137</v>
      </c>
      <c r="B255" s="67">
        <v>600</v>
      </c>
      <c r="J255" s="67">
        <v>600</v>
      </c>
      <c r="L255" s="197">
        <v>600</v>
      </c>
      <c r="N255" s="69">
        <f t="shared" si="46"/>
        <v>1</v>
      </c>
      <c r="O255" s="70">
        <v>41</v>
      </c>
      <c r="P255" s="108" t="s">
        <v>176</v>
      </c>
    </row>
    <row r="256" spans="1:16" ht="16.5" thickBot="1" x14ac:dyDescent="0.3">
      <c r="A256" s="148" t="s">
        <v>29</v>
      </c>
      <c r="B256" s="144">
        <f>SUM(B249:B255)</f>
        <v>46098</v>
      </c>
      <c r="D256" s="67">
        <v>2710</v>
      </c>
      <c r="F256" s="68">
        <v>2107.6999999999998</v>
      </c>
      <c r="H256" s="74">
        <f t="shared" ref="H256:H264" si="47">F256/D256</f>
        <v>0.77774907749077482</v>
      </c>
      <c r="J256" s="144">
        <f>SUM(J249:J255)</f>
        <v>46098</v>
      </c>
      <c r="L256" s="214">
        <f>SUM(L249:L255)</f>
        <v>6304.34</v>
      </c>
      <c r="N256" s="125">
        <f>L256/J256</f>
        <v>0.13675951234326869</v>
      </c>
      <c r="O256" s="1"/>
    </row>
    <row r="257" spans="1:16" ht="15.75" x14ac:dyDescent="0.25">
      <c r="A257" s="148"/>
      <c r="B257" s="34"/>
      <c r="D257" s="67">
        <v>960</v>
      </c>
      <c r="F257" s="68">
        <v>702.17</v>
      </c>
      <c r="H257" s="74">
        <f t="shared" si="47"/>
        <v>0.73142708333333328</v>
      </c>
      <c r="J257" s="34"/>
      <c r="L257" s="199"/>
      <c r="N257" s="34"/>
      <c r="O257" s="1"/>
    </row>
    <row r="258" spans="1:16" ht="15.75" x14ac:dyDescent="0.25">
      <c r="A258" s="168"/>
      <c r="B258" s="35"/>
      <c r="D258" s="67">
        <v>3000</v>
      </c>
      <c r="F258" s="68">
        <v>879.7</v>
      </c>
      <c r="H258" s="74">
        <f t="shared" si="47"/>
        <v>0.29323333333333335</v>
      </c>
      <c r="J258" s="35"/>
      <c r="L258" s="198"/>
      <c r="N258" s="35"/>
      <c r="O258" s="10"/>
    </row>
    <row r="259" spans="1:16" x14ac:dyDescent="0.2">
      <c r="A259" s="11" t="s">
        <v>25</v>
      </c>
      <c r="D259" s="67">
        <v>3900</v>
      </c>
      <c r="F259" s="68">
        <v>4900.24</v>
      </c>
      <c r="H259" s="74">
        <f t="shared" si="47"/>
        <v>1.2564717948717947</v>
      </c>
      <c r="O259" s="2"/>
    </row>
    <row r="260" spans="1:16" x14ac:dyDescent="0.2">
      <c r="A260" s="11" t="s">
        <v>41</v>
      </c>
      <c r="D260" s="67">
        <v>3500</v>
      </c>
      <c r="F260" s="68">
        <v>2320.23</v>
      </c>
      <c r="H260" s="74">
        <f t="shared" si="47"/>
        <v>0.66292285714285715</v>
      </c>
      <c r="O260" s="2"/>
    </row>
    <row r="261" spans="1:16" x14ac:dyDescent="0.2">
      <c r="A261" s="138" t="s">
        <v>124</v>
      </c>
      <c r="B261" s="67">
        <v>298</v>
      </c>
      <c r="D261" s="67">
        <v>200</v>
      </c>
      <c r="F261" s="68">
        <v>141.88999999999999</v>
      </c>
      <c r="H261" s="74">
        <f t="shared" si="47"/>
        <v>0.70944999999999991</v>
      </c>
      <c r="J261" s="67">
        <v>298</v>
      </c>
      <c r="L261" s="197">
        <v>54.31</v>
      </c>
      <c r="N261" s="69">
        <f t="shared" ref="N261:N266" si="48">L261/J261</f>
        <v>0.18224832214765102</v>
      </c>
      <c r="O261" s="70">
        <v>41</v>
      </c>
      <c r="P261" s="121" t="s">
        <v>74</v>
      </c>
    </row>
    <row r="262" spans="1:16" x14ac:dyDescent="0.2">
      <c r="A262" s="138" t="s">
        <v>136</v>
      </c>
      <c r="B262" s="67">
        <v>2900</v>
      </c>
      <c r="D262" s="67">
        <v>5000</v>
      </c>
      <c r="F262" s="68">
        <v>2631.11</v>
      </c>
      <c r="H262" s="74">
        <f t="shared" si="47"/>
        <v>0.52622200000000008</v>
      </c>
      <c r="J262" s="67">
        <v>2900</v>
      </c>
      <c r="L262" s="197">
        <v>925.82</v>
      </c>
      <c r="N262" s="69">
        <f t="shared" si="48"/>
        <v>0.319248275862069</v>
      </c>
      <c r="O262" s="70">
        <v>41</v>
      </c>
      <c r="P262" s="121" t="s">
        <v>74</v>
      </c>
    </row>
    <row r="263" spans="1:16" x14ac:dyDescent="0.2">
      <c r="A263" s="138" t="s">
        <v>128</v>
      </c>
      <c r="B263" s="67">
        <v>1500</v>
      </c>
      <c r="D263" s="67">
        <v>200</v>
      </c>
      <c r="F263" s="68">
        <v>0</v>
      </c>
      <c r="H263" s="74">
        <f t="shared" si="47"/>
        <v>0</v>
      </c>
      <c r="J263" s="67">
        <v>1500</v>
      </c>
      <c r="L263" s="197">
        <v>190.59</v>
      </c>
      <c r="N263" s="69">
        <f t="shared" si="48"/>
        <v>0.12706000000000001</v>
      </c>
      <c r="O263" s="70">
        <v>41</v>
      </c>
      <c r="P263" s="121" t="s">
        <v>74</v>
      </c>
    </row>
    <row r="264" spans="1:16" hidden="1" x14ac:dyDescent="0.2">
      <c r="A264" s="138" t="s">
        <v>130</v>
      </c>
      <c r="B264" s="67">
        <v>0</v>
      </c>
      <c r="D264" s="67">
        <v>900</v>
      </c>
      <c r="F264" s="68">
        <v>1056.3800000000001</v>
      </c>
      <c r="H264" s="74">
        <f t="shared" si="47"/>
        <v>1.1737555555555557</v>
      </c>
      <c r="J264" s="67">
        <v>0</v>
      </c>
      <c r="L264" s="197">
        <v>0</v>
      </c>
      <c r="N264" s="69">
        <v>0</v>
      </c>
      <c r="O264" s="70">
        <v>41</v>
      </c>
      <c r="P264" s="121" t="s">
        <v>74</v>
      </c>
    </row>
    <row r="265" spans="1:16" x14ac:dyDescent="0.2">
      <c r="A265" s="138" t="s">
        <v>132</v>
      </c>
      <c r="B265" s="67">
        <v>1500</v>
      </c>
      <c r="D265" s="67">
        <v>0</v>
      </c>
      <c r="F265" s="68">
        <v>0</v>
      </c>
      <c r="H265" s="74">
        <v>0</v>
      </c>
      <c r="J265" s="67">
        <v>1500</v>
      </c>
      <c r="L265" s="197">
        <v>277.89999999999998</v>
      </c>
      <c r="N265" s="69">
        <f t="shared" ref="N265" si="49">L265/J265</f>
        <v>0.18526666666666666</v>
      </c>
      <c r="O265" s="70">
        <v>41</v>
      </c>
      <c r="P265" s="121" t="s">
        <v>74</v>
      </c>
    </row>
    <row r="266" spans="1:16" ht="15.75" thickBot="1" x14ac:dyDescent="0.25">
      <c r="A266" s="138" t="s">
        <v>182</v>
      </c>
      <c r="B266" s="67">
        <v>2097</v>
      </c>
      <c r="D266" s="67">
        <v>0</v>
      </c>
      <c r="F266" s="68">
        <v>0</v>
      </c>
      <c r="H266" s="74">
        <v>0</v>
      </c>
      <c r="J266" s="67">
        <v>2097</v>
      </c>
      <c r="L266" s="197">
        <v>525</v>
      </c>
      <c r="N266" s="69">
        <f t="shared" si="48"/>
        <v>0.25035765379113017</v>
      </c>
      <c r="O266" s="70">
        <v>41</v>
      </c>
      <c r="P266" s="121" t="s">
        <v>74</v>
      </c>
    </row>
    <row r="267" spans="1:16" ht="16.5" thickBot="1" x14ac:dyDescent="0.3">
      <c r="A267" s="148" t="s">
        <v>29</v>
      </c>
      <c r="B267" s="92">
        <f>SUM(B261:B266)</f>
        <v>8295</v>
      </c>
      <c r="D267" s="34"/>
      <c r="F267" s="34"/>
      <c r="J267" s="92">
        <f>SUM(J261:J266)</f>
        <v>8295</v>
      </c>
      <c r="L267" s="196">
        <f>SUM(L261:L266)</f>
        <v>1973.62</v>
      </c>
      <c r="N267" s="125">
        <f>L267/J267</f>
        <v>0.23792887281494876</v>
      </c>
      <c r="O267" s="1"/>
    </row>
    <row r="268" spans="1:16" ht="15.75" x14ac:dyDescent="0.25">
      <c r="A268" s="148"/>
      <c r="B268" s="34"/>
      <c r="D268" s="67">
        <v>512333</v>
      </c>
      <c r="F268" s="68">
        <v>0</v>
      </c>
      <c r="H268" s="74">
        <f t="shared" ref="H268:H274" si="50">F268/D268</f>
        <v>0</v>
      </c>
      <c r="J268" s="34"/>
      <c r="L268" s="199"/>
      <c r="N268" s="34"/>
      <c r="O268" s="1"/>
    </row>
    <row r="269" spans="1:16" x14ac:dyDescent="0.2">
      <c r="A269" s="11" t="s">
        <v>25</v>
      </c>
      <c r="D269" s="67">
        <v>35290</v>
      </c>
      <c r="F269" s="68">
        <v>0</v>
      </c>
      <c r="H269" s="74">
        <f t="shared" si="50"/>
        <v>0</v>
      </c>
      <c r="O269" s="2"/>
    </row>
    <row r="270" spans="1:16" x14ac:dyDescent="0.2">
      <c r="A270" s="11" t="s">
        <v>42</v>
      </c>
      <c r="D270" s="67">
        <v>300</v>
      </c>
      <c r="F270" s="68">
        <v>0</v>
      </c>
      <c r="H270" s="74">
        <f t="shared" si="50"/>
        <v>0</v>
      </c>
      <c r="O270" s="2"/>
    </row>
    <row r="271" spans="1:16" x14ac:dyDescent="0.2">
      <c r="A271" s="138" t="s">
        <v>132</v>
      </c>
      <c r="B271" s="67">
        <v>500</v>
      </c>
      <c r="D271" s="67">
        <v>0</v>
      </c>
      <c r="F271" s="68">
        <v>0</v>
      </c>
      <c r="H271" s="74">
        <v>0</v>
      </c>
      <c r="J271" s="67">
        <v>500</v>
      </c>
      <c r="L271" s="197">
        <v>155.52000000000001</v>
      </c>
      <c r="N271" s="69">
        <f t="shared" ref="N271" si="51">L271/J271</f>
        <v>0.31104000000000004</v>
      </c>
      <c r="O271" s="70">
        <v>41</v>
      </c>
      <c r="P271" s="108" t="s">
        <v>75</v>
      </c>
    </row>
    <row r="272" spans="1:16" ht="15.75" thickBot="1" x14ac:dyDescent="0.25">
      <c r="A272" s="138" t="s">
        <v>137</v>
      </c>
      <c r="B272" s="67">
        <v>8500</v>
      </c>
      <c r="D272" s="67">
        <v>1300</v>
      </c>
      <c r="F272" s="68">
        <v>2160.64</v>
      </c>
      <c r="H272" s="74">
        <f t="shared" si="50"/>
        <v>1.6620307692307692</v>
      </c>
      <c r="J272" s="67">
        <v>8500</v>
      </c>
      <c r="L272" s="197">
        <v>1802.1</v>
      </c>
      <c r="N272" s="69">
        <f t="shared" ref="N272" si="52">L272/J272</f>
        <v>0.21201176470588234</v>
      </c>
      <c r="O272" s="70">
        <v>41</v>
      </c>
      <c r="P272" s="108" t="s">
        <v>75</v>
      </c>
    </row>
    <row r="273" spans="1:16" ht="16.5" thickBot="1" x14ac:dyDescent="0.3">
      <c r="A273" s="148" t="s">
        <v>29</v>
      </c>
      <c r="B273" s="92">
        <f>SUM(B271:B272)</f>
        <v>9000</v>
      </c>
      <c r="C273" s="4"/>
      <c r="D273" s="72">
        <v>900</v>
      </c>
      <c r="E273" s="4"/>
      <c r="F273" s="73">
        <v>935.1</v>
      </c>
      <c r="G273" s="4"/>
      <c r="H273" s="74">
        <f t="shared" si="50"/>
        <v>1.0389999999999999</v>
      </c>
      <c r="I273" s="4"/>
      <c r="J273" s="92">
        <f>SUM(J271:J272)</f>
        <v>9000</v>
      </c>
      <c r="K273" s="4"/>
      <c r="L273" s="196">
        <f>SUM(L271:L272)</f>
        <v>1957.62</v>
      </c>
      <c r="M273" s="4"/>
      <c r="N273" s="125">
        <f>L273/J273</f>
        <v>0.21751333333333331</v>
      </c>
      <c r="O273" s="1"/>
    </row>
    <row r="274" spans="1:16" ht="16.5" thickBot="1" x14ac:dyDescent="0.3">
      <c r="D274" s="92">
        <f>SUM(D268:D273)</f>
        <v>550123</v>
      </c>
      <c r="F274" s="93">
        <f>SUM(F268:F273)</f>
        <v>3095.74</v>
      </c>
      <c r="H274" s="125">
        <f t="shared" si="50"/>
        <v>5.6273596995580983E-3</v>
      </c>
      <c r="O274" s="2"/>
    </row>
    <row r="275" spans="1:16" x14ac:dyDescent="0.2">
      <c r="A275" s="11" t="s">
        <v>26</v>
      </c>
      <c r="O275" s="2"/>
    </row>
    <row r="276" spans="1:16" x14ac:dyDescent="0.2">
      <c r="A276" s="11" t="s">
        <v>164</v>
      </c>
      <c r="O276" s="2"/>
    </row>
    <row r="277" spans="1:16" x14ac:dyDescent="0.2">
      <c r="A277" s="138" t="s">
        <v>150</v>
      </c>
      <c r="B277" s="67">
        <v>233745</v>
      </c>
      <c r="D277" s="67">
        <v>100</v>
      </c>
      <c r="F277" s="68">
        <v>0</v>
      </c>
      <c r="H277" s="74">
        <f t="shared" ref="H277:H281" si="53">F277/D277</f>
        <v>0</v>
      </c>
      <c r="J277" s="67">
        <v>233745</v>
      </c>
      <c r="L277" s="197">
        <v>57684</v>
      </c>
      <c r="N277" s="69">
        <f t="shared" ref="N277" si="54">L277/J277</f>
        <v>0.24678174934223193</v>
      </c>
      <c r="O277" s="70">
        <v>41</v>
      </c>
      <c r="P277" s="219"/>
    </row>
    <row r="278" spans="1:16" ht="15.75" thickBot="1" x14ac:dyDescent="0.25">
      <c r="A278" s="138" t="s">
        <v>130</v>
      </c>
      <c r="B278" s="36">
        <v>4000</v>
      </c>
      <c r="D278" s="67"/>
      <c r="F278" s="68"/>
      <c r="H278" s="74"/>
      <c r="J278" s="67">
        <v>4000</v>
      </c>
      <c r="L278" s="197">
        <v>0</v>
      </c>
      <c r="N278" s="69">
        <f t="shared" ref="N278" si="55">L278/J278</f>
        <v>0</v>
      </c>
      <c r="O278" s="70">
        <v>41</v>
      </c>
      <c r="P278" s="109" t="s">
        <v>76</v>
      </c>
    </row>
    <row r="279" spans="1:16" ht="16.5" thickBot="1" x14ac:dyDescent="0.3">
      <c r="A279" s="148" t="s">
        <v>29</v>
      </c>
      <c r="B279" s="92">
        <f>SUM(B277:B278)</f>
        <v>237745</v>
      </c>
      <c r="D279" s="67">
        <v>6300</v>
      </c>
      <c r="F279" s="68">
        <v>5406</v>
      </c>
      <c r="H279" s="74">
        <f t="shared" si="53"/>
        <v>0.85809523809523813</v>
      </c>
      <c r="J279" s="92">
        <f>SUM(J277:J278)</f>
        <v>237745</v>
      </c>
      <c r="L279" s="196">
        <f>SUM(L277:L278)</f>
        <v>57684</v>
      </c>
      <c r="N279" s="125">
        <f>L279/J279</f>
        <v>0.24262970830091063</v>
      </c>
      <c r="O279" s="1"/>
    </row>
    <row r="280" spans="1:16" ht="16.5" thickBot="1" x14ac:dyDescent="0.3">
      <c r="D280" s="92">
        <f>SUM(D277:D279)</f>
        <v>6400</v>
      </c>
      <c r="F280" s="93">
        <f>SUM(F277:F279)</f>
        <v>5406</v>
      </c>
      <c r="H280" s="125">
        <f t="shared" si="53"/>
        <v>0.84468750000000004</v>
      </c>
      <c r="O280" s="2"/>
    </row>
    <row r="281" spans="1:16" ht="16.5" thickBot="1" x14ac:dyDescent="0.3">
      <c r="A281" s="11" t="s">
        <v>155</v>
      </c>
      <c r="B281" s="34"/>
      <c r="C281" s="4"/>
      <c r="D281" s="72">
        <v>900</v>
      </c>
      <c r="E281" s="4"/>
      <c r="F281" s="73">
        <v>518.57000000000005</v>
      </c>
      <c r="G281" s="4"/>
      <c r="H281" s="74">
        <f t="shared" si="53"/>
        <v>0.57618888888888897</v>
      </c>
      <c r="I281" s="4"/>
      <c r="J281" s="34"/>
      <c r="K281" s="4"/>
      <c r="L281" s="199"/>
      <c r="M281" s="4"/>
      <c r="N281" s="34"/>
      <c r="O281" s="1"/>
    </row>
    <row r="282" spans="1:16" ht="16.5" thickBot="1" x14ac:dyDescent="0.3">
      <c r="A282" s="138" t="s">
        <v>44</v>
      </c>
      <c r="B282" s="67">
        <v>611870</v>
      </c>
      <c r="D282" s="92">
        <f>SUM(D277:D281)</f>
        <v>13700</v>
      </c>
      <c r="F282" s="93">
        <f>SUM(F277:F281)</f>
        <v>11330.57</v>
      </c>
      <c r="H282" s="125">
        <f>F282/D282</f>
        <v>0.82704890510948903</v>
      </c>
      <c r="J282" s="67">
        <v>643415</v>
      </c>
      <c r="L282" s="68">
        <v>170979.9</v>
      </c>
      <c r="N282" s="69">
        <f t="shared" ref="N282:N286" si="56">L282/J282</f>
        <v>0.26573813168794636</v>
      </c>
      <c r="O282" s="218" t="s">
        <v>187</v>
      </c>
      <c r="P282" s="71"/>
    </row>
    <row r="283" spans="1:16" ht="15.75" x14ac:dyDescent="0.25">
      <c r="A283" s="138" t="s">
        <v>186</v>
      </c>
      <c r="B283" s="67">
        <v>0</v>
      </c>
      <c r="D283" s="186"/>
      <c r="F283" s="229"/>
      <c r="H283" s="187"/>
      <c r="J283" s="67">
        <v>3265</v>
      </c>
      <c r="L283" s="68">
        <v>3265</v>
      </c>
      <c r="N283" s="69">
        <f t="shared" si="56"/>
        <v>1</v>
      </c>
      <c r="O283" s="218" t="s">
        <v>179</v>
      </c>
      <c r="P283" s="71"/>
    </row>
    <row r="284" spans="1:16" ht="15.75" x14ac:dyDescent="0.25">
      <c r="A284" s="138" t="s">
        <v>47</v>
      </c>
      <c r="B284" s="67">
        <v>53380</v>
      </c>
      <c r="D284" s="34"/>
      <c r="F284" s="34"/>
      <c r="J284" s="67">
        <v>53380</v>
      </c>
      <c r="L284" s="68">
        <v>8898</v>
      </c>
      <c r="N284" s="69">
        <f t="shared" si="56"/>
        <v>0.16669164481079055</v>
      </c>
      <c r="O284" s="70">
        <v>41</v>
      </c>
      <c r="P284" s="71"/>
    </row>
    <row r="285" spans="1:16" s="6" customFormat="1" x14ac:dyDescent="0.2">
      <c r="A285" s="138" t="s">
        <v>178</v>
      </c>
      <c r="B285" s="67">
        <v>11700</v>
      </c>
      <c r="C285" s="8"/>
      <c r="D285" s="137"/>
      <c r="E285" s="8"/>
      <c r="F285" s="137"/>
      <c r="G285" s="8"/>
      <c r="H285" s="74"/>
      <c r="I285" s="8"/>
      <c r="J285" s="67">
        <v>11700</v>
      </c>
      <c r="K285" s="8"/>
      <c r="L285" s="197">
        <v>0</v>
      </c>
      <c r="M285" s="8"/>
      <c r="N285" s="69">
        <f t="shared" ref="N285" si="57">L285/J285</f>
        <v>0</v>
      </c>
      <c r="O285" s="70">
        <v>41</v>
      </c>
      <c r="P285" s="123" t="s">
        <v>77</v>
      </c>
    </row>
    <row r="286" spans="1:16" s="6" customFormat="1" ht="15.75" thickBot="1" x14ac:dyDescent="0.25">
      <c r="A286" s="138" t="s">
        <v>132</v>
      </c>
      <c r="B286" s="67">
        <v>12200</v>
      </c>
      <c r="C286" s="3"/>
      <c r="D286" s="67">
        <v>41040</v>
      </c>
      <c r="E286" s="3"/>
      <c r="F286" s="68">
        <v>0</v>
      </c>
      <c r="G286" s="3"/>
      <c r="H286" s="74">
        <f>F286/D286</f>
        <v>0</v>
      </c>
      <c r="I286" s="3"/>
      <c r="J286" s="67">
        <v>12200</v>
      </c>
      <c r="K286" s="3"/>
      <c r="L286" s="197">
        <v>3211.39</v>
      </c>
      <c r="M286" s="3"/>
      <c r="N286" s="69">
        <f t="shared" si="56"/>
        <v>0.26322868852459014</v>
      </c>
      <c r="O286" s="70">
        <v>41</v>
      </c>
      <c r="P286" s="123" t="s">
        <v>77</v>
      </c>
    </row>
    <row r="287" spans="1:16" s="6" customFormat="1" ht="16.5" thickBot="1" x14ac:dyDescent="0.3">
      <c r="A287" s="148" t="s">
        <v>29</v>
      </c>
      <c r="B287" s="92">
        <f>SUM(B282:B286)</f>
        <v>689150</v>
      </c>
      <c r="C287" s="3"/>
      <c r="D287" s="67">
        <v>10000</v>
      </c>
      <c r="E287" s="3"/>
      <c r="F287" s="68">
        <v>0</v>
      </c>
      <c r="G287" s="3"/>
      <c r="H287" s="74">
        <f>F287/D287</f>
        <v>0</v>
      </c>
      <c r="I287" s="3"/>
      <c r="J287" s="92">
        <f>SUM(J282:J286)</f>
        <v>723960</v>
      </c>
      <c r="K287" s="3"/>
      <c r="L287" s="196">
        <f>SUM(L282:L286)</f>
        <v>186354.29</v>
      </c>
      <c r="M287" s="3"/>
      <c r="N287" s="125">
        <f>L287/J287</f>
        <v>0.25740964970440355</v>
      </c>
      <c r="O287" s="1"/>
      <c r="P287" s="60"/>
    </row>
    <row r="288" spans="1:16" ht="16.5" thickBot="1" x14ac:dyDescent="0.3">
      <c r="D288" s="92">
        <f>SUM(D285:D287)</f>
        <v>51040</v>
      </c>
      <c r="F288" s="93">
        <f>SUM(F285:F287)</f>
        <v>0</v>
      </c>
      <c r="H288" s="125">
        <f t="shared" ref="H288" si="58">F288/D288</f>
        <v>0</v>
      </c>
      <c r="O288" s="2"/>
    </row>
    <row r="289" spans="1:16" s="6" customFormat="1" ht="15.75" x14ac:dyDescent="0.25">
      <c r="A289" s="11" t="s">
        <v>27</v>
      </c>
      <c r="B289" s="33"/>
      <c r="C289" s="3"/>
      <c r="D289" s="34"/>
      <c r="E289" s="3"/>
      <c r="F289" s="34"/>
      <c r="G289" s="3"/>
      <c r="H289" s="54"/>
      <c r="I289" s="3"/>
      <c r="J289" s="33"/>
      <c r="K289" s="3"/>
      <c r="L289" s="195"/>
      <c r="M289" s="3"/>
      <c r="N289" s="33"/>
      <c r="O289" s="2"/>
      <c r="P289" s="60"/>
    </row>
    <row r="290" spans="1:16" ht="15.75" thickBot="1" x14ac:dyDescent="0.25">
      <c r="A290" s="138" t="s">
        <v>132</v>
      </c>
      <c r="B290" s="72">
        <v>3000</v>
      </c>
      <c r="J290" s="72">
        <v>3000</v>
      </c>
      <c r="L290" s="200">
        <v>903</v>
      </c>
      <c r="N290" s="69">
        <f t="shared" ref="N290" si="59">L290/J290</f>
        <v>0.30099999999999999</v>
      </c>
      <c r="O290" s="70">
        <v>41</v>
      </c>
      <c r="P290" s="122" t="s">
        <v>78</v>
      </c>
    </row>
    <row r="291" spans="1:16" ht="16.5" thickBot="1" x14ac:dyDescent="0.3">
      <c r="A291" s="148" t="s">
        <v>29</v>
      </c>
      <c r="B291" s="92">
        <f>SUM(B290)</f>
        <v>3000</v>
      </c>
      <c r="J291" s="92">
        <f>SUM(J290)</f>
        <v>3000</v>
      </c>
      <c r="L291" s="196">
        <f>SUM(L290)</f>
        <v>903</v>
      </c>
      <c r="N291" s="125">
        <f>L291/J291</f>
        <v>0.30099999999999999</v>
      </c>
      <c r="O291" s="1"/>
    </row>
    <row r="292" spans="1:16" ht="15.75" x14ac:dyDescent="0.25">
      <c r="A292" s="148"/>
      <c r="B292" s="141"/>
      <c r="D292" s="67">
        <v>6600</v>
      </c>
      <c r="F292" s="68">
        <v>6264.01</v>
      </c>
      <c r="H292" s="74">
        <f t="shared" ref="H292:H293" si="60">F292/D292</f>
        <v>0.94909242424242424</v>
      </c>
      <c r="J292" s="141"/>
      <c r="L292" s="205"/>
      <c r="N292" s="141"/>
      <c r="O292" s="1"/>
    </row>
    <row r="293" spans="1:16" ht="15.75" x14ac:dyDescent="0.25">
      <c r="A293" s="18" t="s">
        <v>156</v>
      </c>
      <c r="B293" s="34"/>
      <c r="D293" s="67">
        <v>230</v>
      </c>
      <c r="F293" s="68">
        <v>163.12</v>
      </c>
      <c r="H293" s="74">
        <f t="shared" si="60"/>
        <v>0.7092173913043478</v>
      </c>
      <c r="J293" s="34"/>
      <c r="L293" s="199"/>
      <c r="N293" s="34"/>
      <c r="O293" s="1"/>
    </row>
    <row r="294" spans="1:16" ht="15.75" thickBot="1" x14ac:dyDescent="0.25">
      <c r="A294" s="138" t="s">
        <v>151</v>
      </c>
      <c r="B294" s="67">
        <v>228598</v>
      </c>
      <c r="D294" s="67">
        <v>1300</v>
      </c>
      <c r="F294" s="68">
        <v>906.26</v>
      </c>
      <c r="H294" s="74">
        <f t="shared" ref="H294" si="61">F294/D294</f>
        <v>0.69712307692307696</v>
      </c>
      <c r="J294" s="67">
        <v>229443</v>
      </c>
      <c r="L294" s="197">
        <v>57150</v>
      </c>
      <c r="N294" s="69">
        <f t="shared" ref="N294" si="62">L294/J294</f>
        <v>0.24908147121507301</v>
      </c>
      <c r="O294" s="70">
        <v>41</v>
      </c>
      <c r="P294" s="219"/>
    </row>
    <row r="295" spans="1:16" ht="16.5" thickBot="1" x14ac:dyDescent="0.3">
      <c r="A295" s="148" t="s">
        <v>29</v>
      </c>
      <c r="B295" s="92">
        <f>SUM(B294:B294)</f>
        <v>228598</v>
      </c>
      <c r="D295" s="67">
        <v>240</v>
      </c>
      <c r="F295" s="68">
        <v>55.37</v>
      </c>
      <c r="H295" s="74">
        <f t="shared" ref="H295:H300" si="63">F295/D295</f>
        <v>0.23070833333333332</v>
      </c>
      <c r="J295" s="92">
        <f>SUM(J294:J294)</f>
        <v>229443</v>
      </c>
      <c r="L295" s="196">
        <f>SUM(L294:L294)</f>
        <v>57150</v>
      </c>
      <c r="N295" s="125">
        <f>L295/J295</f>
        <v>0.24908147121507301</v>
      </c>
      <c r="O295" s="1"/>
    </row>
    <row r="296" spans="1:16" ht="15.75" x14ac:dyDescent="0.25">
      <c r="A296" s="148"/>
      <c r="B296" s="34"/>
      <c r="D296" s="67">
        <v>40</v>
      </c>
      <c r="F296" s="68">
        <v>7.75</v>
      </c>
      <c r="H296" s="74">
        <f t="shared" si="63"/>
        <v>0.19375000000000001</v>
      </c>
      <c r="J296" s="34"/>
      <c r="L296" s="199"/>
      <c r="N296" s="34"/>
      <c r="O296" s="1"/>
    </row>
    <row r="297" spans="1:16" ht="15.75" x14ac:dyDescent="0.25">
      <c r="A297" s="18" t="s">
        <v>45</v>
      </c>
      <c r="B297" s="34"/>
      <c r="D297" s="67">
        <v>320</v>
      </c>
      <c r="F297" s="68">
        <v>77.52</v>
      </c>
      <c r="H297" s="74">
        <f t="shared" si="63"/>
        <v>0.24224999999999999</v>
      </c>
      <c r="J297" s="34"/>
      <c r="L297" s="199"/>
      <c r="N297" s="34"/>
      <c r="O297" s="1"/>
    </row>
    <row r="298" spans="1:16" x14ac:dyDescent="0.2">
      <c r="A298" s="146" t="s">
        <v>104</v>
      </c>
      <c r="B298" s="67">
        <v>64880</v>
      </c>
      <c r="D298" s="67">
        <v>32</v>
      </c>
      <c r="F298" s="68">
        <v>5.53</v>
      </c>
      <c r="H298" s="74">
        <f t="shared" si="63"/>
        <v>0.17281250000000001</v>
      </c>
      <c r="J298" s="67">
        <v>64880</v>
      </c>
      <c r="L298" s="197">
        <v>10814</v>
      </c>
      <c r="N298" s="69">
        <f t="shared" ref="N298:N299" si="64">L298/J298</f>
        <v>0.16667694204685574</v>
      </c>
      <c r="O298" s="70">
        <v>41</v>
      </c>
      <c r="P298" s="71"/>
    </row>
    <row r="299" spans="1:16" ht="15.75" thickBot="1" x14ac:dyDescent="0.25">
      <c r="A299" s="146" t="s">
        <v>54</v>
      </c>
      <c r="B299" s="72">
        <v>18260</v>
      </c>
      <c r="D299" s="67">
        <v>120</v>
      </c>
      <c r="F299" s="68">
        <v>26.3</v>
      </c>
      <c r="H299" s="74">
        <f t="shared" si="63"/>
        <v>0.21916666666666668</v>
      </c>
      <c r="J299" s="72">
        <v>18260</v>
      </c>
      <c r="L299" s="200">
        <v>3320</v>
      </c>
      <c r="N299" s="69">
        <f t="shared" si="64"/>
        <v>0.18181818181818182</v>
      </c>
      <c r="O299" s="70">
        <v>41</v>
      </c>
      <c r="P299" s="71"/>
    </row>
    <row r="300" spans="1:16" ht="16.5" thickBot="1" x14ac:dyDescent="0.3">
      <c r="A300" s="148" t="s">
        <v>29</v>
      </c>
      <c r="B300" s="92">
        <f>SUM(B298:B299)</f>
        <v>83140</v>
      </c>
      <c r="D300" s="67">
        <v>100</v>
      </c>
      <c r="F300" s="68">
        <v>0</v>
      </c>
      <c r="H300" s="74">
        <f t="shared" si="63"/>
        <v>0</v>
      </c>
      <c r="J300" s="92">
        <f>SUM(J298:J299)</f>
        <v>83140</v>
      </c>
      <c r="L300" s="196">
        <f>SUM(L298:L299)</f>
        <v>14134</v>
      </c>
      <c r="N300" s="125">
        <f>L300/J300</f>
        <v>0.17000240558094779</v>
      </c>
      <c r="O300" s="1"/>
    </row>
    <row r="301" spans="1:16" ht="15.75" x14ac:dyDescent="0.25">
      <c r="A301" s="182"/>
      <c r="B301" s="34"/>
      <c r="D301" s="67"/>
      <c r="F301" s="68"/>
      <c r="H301" s="74"/>
      <c r="J301" s="34"/>
      <c r="L301" s="199"/>
      <c r="N301" s="34"/>
      <c r="O301" s="1"/>
    </row>
    <row r="302" spans="1:16" x14ac:dyDescent="0.2">
      <c r="A302" s="11" t="s">
        <v>28</v>
      </c>
      <c r="D302" s="67">
        <v>250</v>
      </c>
      <c r="F302" s="68">
        <v>123</v>
      </c>
      <c r="H302" s="74">
        <f>F302/D302</f>
        <v>0.49199999999999999</v>
      </c>
      <c r="O302" s="2"/>
    </row>
    <row r="303" spans="1:16" ht="15.75" thickBot="1" x14ac:dyDescent="0.25">
      <c r="A303" s="11" t="s">
        <v>157</v>
      </c>
      <c r="C303" s="4"/>
      <c r="D303" s="67">
        <v>80</v>
      </c>
      <c r="E303" s="4"/>
      <c r="F303" s="68">
        <v>5.55</v>
      </c>
      <c r="G303" s="4"/>
      <c r="H303" s="74">
        <f>F303/D303</f>
        <v>6.9374999999999992E-2</v>
      </c>
      <c r="I303" s="4"/>
      <c r="K303" s="4"/>
      <c r="M303" s="4"/>
      <c r="O303" s="2"/>
    </row>
    <row r="304" spans="1:16" ht="16.5" thickBot="1" x14ac:dyDescent="0.3">
      <c r="A304" s="138" t="s">
        <v>124</v>
      </c>
      <c r="B304" s="67">
        <v>640</v>
      </c>
      <c r="D304" s="92">
        <f>SUM(D295:D303)</f>
        <v>1182</v>
      </c>
      <c r="F304" s="93">
        <f>SUM(F295:F303)</f>
        <v>301.02000000000004</v>
      </c>
      <c r="H304" s="125">
        <f>F304/D304</f>
        <v>0.25467005076142135</v>
      </c>
      <c r="J304" s="67">
        <v>640</v>
      </c>
      <c r="L304" s="197">
        <v>150.84</v>
      </c>
      <c r="N304" s="69">
        <f t="shared" ref="N304:N309" si="65">L304/J304</f>
        <v>0.23568749999999999</v>
      </c>
      <c r="O304" s="70">
        <v>41</v>
      </c>
      <c r="P304" s="119" t="s">
        <v>79</v>
      </c>
    </row>
    <row r="305" spans="1:16" ht="15.75" x14ac:dyDescent="0.25">
      <c r="A305" s="138" t="s">
        <v>127</v>
      </c>
      <c r="B305" s="67">
        <v>7650</v>
      </c>
      <c r="C305" s="165"/>
      <c r="D305" s="128"/>
      <c r="E305" s="165"/>
      <c r="F305" s="166"/>
      <c r="G305" s="165"/>
      <c r="H305" s="164"/>
      <c r="J305" s="67">
        <v>7650</v>
      </c>
      <c r="L305" s="197">
        <v>2009.38</v>
      </c>
      <c r="N305" s="69">
        <f t="shared" si="65"/>
        <v>0.26266405228758172</v>
      </c>
      <c r="O305" s="70">
        <v>41</v>
      </c>
      <c r="P305" s="119" t="s">
        <v>79</v>
      </c>
    </row>
    <row r="306" spans="1:16" ht="15.75" x14ac:dyDescent="0.25">
      <c r="A306" s="138" t="s">
        <v>128</v>
      </c>
      <c r="B306" s="67">
        <v>700</v>
      </c>
      <c r="D306" s="34"/>
      <c r="F306" s="34"/>
      <c r="J306" s="67">
        <v>700</v>
      </c>
      <c r="L306" s="197">
        <v>10.15</v>
      </c>
      <c r="N306" s="69">
        <f t="shared" si="65"/>
        <v>1.4500000000000001E-2</v>
      </c>
      <c r="O306" s="70">
        <v>41</v>
      </c>
      <c r="P306" s="119" t="s">
        <v>79</v>
      </c>
    </row>
    <row r="307" spans="1:16" hidden="1" x14ac:dyDescent="0.2">
      <c r="A307" s="138" t="s">
        <v>130</v>
      </c>
      <c r="B307" s="67">
        <v>0</v>
      </c>
      <c r="D307" s="67">
        <v>33300</v>
      </c>
      <c r="F307" s="68">
        <v>27835.57</v>
      </c>
      <c r="H307" s="74">
        <f>F307/D307</f>
        <v>0.83590300300300302</v>
      </c>
      <c r="J307" s="67">
        <v>0</v>
      </c>
      <c r="L307" s="197">
        <v>0</v>
      </c>
      <c r="N307" s="69">
        <v>0</v>
      </c>
      <c r="O307" s="70">
        <v>41</v>
      </c>
      <c r="P307" s="119" t="s">
        <v>79</v>
      </c>
    </row>
    <row r="308" spans="1:16" ht="15.75" thickBot="1" x14ac:dyDescent="0.25">
      <c r="A308" s="146" t="s">
        <v>131</v>
      </c>
      <c r="B308" s="67">
        <v>2000</v>
      </c>
      <c r="C308" s="4"/>
      <c r="D308" s="72">
        <v>4900</v>
      </c>
      <c r="E308" s="4"/>
      <c r="F308" s="73">
        <v>22</v>
      </c>
      <c r="G308" s="4"/>
      <c r="H308" s="74">
        <f>F308/D308</f>
        <v>4.489795918367347E-3</v>
      </c>
      <c r="I308" s="4"/>
      <c r="J308" s="67">
        <v>2000</v>
      </c>
      <c r="K308" s="4"/>
      <c r="L308" s="197">
        <v>471.84</v>
      </c>
      <c r="M308" s="4"/>
      <c r="N308" s="69">
        <f t="shared" si="65"/>
        <v>0.23591999999999999</v>
      </c>
      <c r="O308" s="70">
        <v>41</v>
      </c>
      <c r="P308" s="119" t="s">
        <v>79</v>
      </c>
    </row>
    <row r="309" spans="1:16" ht="16.5" thickBot="1" x14ac:dyDescent="0.3">
      <c r="A309" s="138" t="s">
        <v>132</v>
      </c>
      <c r="B309" s="67">
        <v>4200</v>
      </c>
      <c r="D309" s="92">
        <f>SUM(D307:D308)</f>
        <v>38200</v>
      </c>
      <c r="F309" s="93">
        <f>SUM(F307:F308)</f>
        <v>27857.57</v>
      </c>
      <c r="H309" s="125">
        <f>F309/D309</f>
        <v>0.72925575916230367</v>
      </c>
      <c r="J309" s="67">
        <v>4200</v>
      </c>
      <c r="L309" s="197">
        <v>995.46</v>
      </c>
      <c r="N309" s="69">
        <f t="shared" si="65"/>
        <v>0.23701428571428573</v>
      </c>
      <c r="O309" s="70">
        <v>41</v>
      </c>
      <c r="P309" s="119" t="s">
        <v>79</v>
      </c>
    </row>
    <row r="310" spans="1:16" ht="16.5" thickBot="1" x14ac:dyDescent="0.3">
      <c r="A310" s="148" t="s">
        <v>29</v>
      </c>
      <c r="B310" s="92">
        <f>SUM(B304:B309)</f>
        <v>15190</v>
      </c>
      <c r="J310" s="92">
        <f>SUM(J304:J309)</f>
        <v>15190</v>
      </c>
      <c r="L310" s="196">
        <f>SUM(L304:L309)</f>
        <v>3637.6700000000005</v>
      </c>
      <c r="N310" s="125">
        <f>L310/J310</f>
        <v>0.23947794601711656</v>
      </c>
      <c r="O310" s="1"/>
    </row>
    <row r="311" spans="1:16" ht="15.75" thickBot="1" x14ac:dyDescent="0.25">
      <c r="A311" s="11" t="s">
        <v>158</v>
      </c>
      <c r="C311" s="4"/>
      <c r="D311" s="72">
        <v>250</v>
      </c>
      <c r="E311" s="4"/>
      <c r="F311" s="73">
        <v>165.68</v>
      </c>
      <c r="G311" s="4"/>
      <c r="H311" s="74">
        <f>F311/D311</f>
        <v>0.66271999999999998</v>
      </c>
      <c r="I311" s="4"/>
      <c r="K311" s="4"/>
      <c r="M311" s="4"/>
      <c r="O311" s="2"/>
    </row>
    <row r="312" spans="1:16" ht="16.5" thickBot="1" x14ac:dyDescent="0.3">
      <c r="A312" s="146" t="s">
        <v>119</v>
      </c>
      <c r="B312" s="67">
        <v>72300</v>
      </c>
      <c r="D312" s="92">
        <f>SUM(D311)</f>
        <v>250</v>
      </c>
      <c r="F312" s="93">
        <f>SUM(F311)</f>
        <v>165.68</v>
      </c>
      <c r="H312" s="125">
        <f>F312/D312</f>
        <v>0.66271999999999998</v>
      </c>
      <c r="J312" s="67">
        <v>72300</v>
      </c>
      <c r="L312" s="197">
        <v>16111.07</v>
      </c>
      <c r="N312" s="69">
        <f t="shared" ref="N312:N318" si="66">L312/J312</f>
        <v>0.22283637621023514</v>
      </c>
      <c r="O312" s="70">
        <v>41</v>
      </c>
      <c r="P312" s="153" t="s">
        <v>80</v>
      </c>
    </row>
    <row r="313" spans="1:16" s="6" customFormat="1" ht="15.75" x14ac:dyDescent="0.25">
      <c r="A313" s="138" t="s">
        <v>121</v>
      </c>
      <c r="B313" s="67">
        <v>2250</v>
      </c>
      <c r="C313" s="3"/>
      <c r="D313" s="55"/>
      <c r="E313" s="3"/>
      <c r="F313" s="56"/>
      <c r="G313" s="3"/>
      <c r="H313" s="54"/>
      <c r="I313" s="3"/>
      <c r="J313" s="67">
        <v>2250</v>
      </c>
      <c r="K313" s="3"/>
      <c r="L313" s="197">
        <v>0</v>
      </c>
      <c r="M313" s="3"/>
      <c r="N313" s="69">
        <f t="shared" si="66"/>
        <v>0</v>
      </c>
      <c r="O313" s="70">
        <v>41</v>
      </c>
      <c r="P313" s="153" t="s">
        <v>80</v>
      </c>
    </row>
    <row r="314" spans="1:16" s="6" customFormat="1" ht="15.75" thickBot="1" x14ac:dyDescent="0.25">
      <c r="A314" s="138" t="s">
        <v>122</v>
      </c>
      <c r="B314" s="67">
        <v>3160</v>
      </c>
      <c r="C314" s="64"/>
      <c r="D314" s="72">
        <v>0</v>
      </c>
      <c r="E314" s="64"/>
      <c r="F314" s="73">
        <v>70816.38</v>
      </c>
      <c r="H314" s="53"/>
      <c r="J314" s="67">
        <v>3160</v>
      </c>
      <c r="L314" s="197">
        <v>466</v>
      </c>
      <c r="N314" s="69">
        <f t="shared" si="66"/>
        <v>0.14746835443037976</v>
      </c>
      <c r="O314" s="70">
        <v>41</v>
      </c>
      <c r="P314" s="153" t="s">
        <v>80</v>
      </c>
    </row>
    <row r="315" spans="1:16" s="6" customFormat="1" ht="16.5" thickBot="1" x14ac:dyDescent="0.3">
      <c r="A315" s="138" t="s">
        <v>123</v>
      </c>
      <c r="B315" s="67">
        <v>4300</v>
      </c>
      <c r="C315" s="63"/>
      <c r="D315" s="92">
        <f>SUM(D314)</f>
        <v>0</v>
      </c>
      <c r="E315" s="63"/>
      <c r="F315" s="93">
        <f>SUM(F314)</f>
        <v>70816.38</v>
      </c>
      <c r="H315" s="53"/>
      <c r="J315" s="67">
        <v>4300</v>
      </c>
      <c r="L315" s="197">
        <v>1116.3800000000001</v>
      </c>
      <c r="N315" s="69">
        <f t="shared" si="66"/>
        <v>0.25962325581395351</v>
      </c>
      <c r="O315" s="70">
        <v>41</v>
      </c>
      <c r="P315" s="153" t="s">
        <v>80</v>
      </c>
    </row>
    <row r="316" spans="1:16" s="6" customFormat="1" ht="15.75" x14ac:dyDescent="0.25">
      <c r="A316" s="138" t="s">
        <v>124</v>
      </c>
      <c r="B316" s="67">
        <v>18660</v>
      </c>
      <c r="D316" s="37"/>
      <c r="F316" s="65"/>
      <c r="H316" s="53"/>
      <c r="J316" s="67">
        <v>18660</v>
      </c>
      <c r="L316" s="197">
        <v>3899.51</v>
      </c>
      <c r="N316" s="69">
        <f t="shared" si="66"/>
        <v>0.20897695605573421</v>
      </c>
      <c r="O316" s="70">
        <v>41</v>
      </c>
      <c r="P316" s="153" t="s">
        <v>80</v>
      </c>
    </row>
    <row r="317" spans="1:16" s="6" customFormat="1" x14ac:dyDescent="0.2">
      <c r="A317" s="138" t="s">
        <v>132</v>
      </c>
      <c r="B317" s="67">
        <v>13500</v>
      </c>
      <c r="C317" s="64"/>
      <c r="D317" s="76">
        <v>0</v>
      </c>
      <c r="E317" s="64"/>
      <c r="F317" s="77">
        <v>2124.8000000000002</v>
      </c>
      <c r="G317" s="9"/>
      <c r="H317" s="66"/>
      <c r="I317" s="9"/>
      <c r="J317" s="67">
        <v>13500</v>
      </c>
      <c r="K317" s="9"/>
      <c r="L317" s="197">
        <v>2588.98</v>
      </c>
      <c r="M317" s="9"/>
      <c r="N317" s="69">
        <f t="shared" si="66"/>
        <v>0.19177629629629631</v>
      </c>
      <c r="O317" s="70">
        <v>41</v>
      </c>
      <c r="P317" s="108" t="s">
        <v>141</v>
      </c>
    </row>
    <row r="318" spans="1:16" s="6" customFormat="1" ht="15.75" thickBot="1" x14ac:dyDescent="0.25">
      <c r="A318" s="138" t="s">
        <v>137</v>
      </c>
      <c r="B318" s="67">
        <v>2800</v>
      </c>
      <c r="C318" s="63"/>
      <c r="D318" s="72">
        <v>0</v>
      </c>
      <c r="E318" s="63"/>
      <c r="F318" s="73">
        <v>2244.7600000000002</v>
      </c>
      <c r="H318" s="53"/>
      <c r="J318" s="67">
        <v>2800</v>
      </c>
      <c r="L318" s="197">
        <v>696</v>
      </c>
      <c r="N318" s="69">
        <f t="shared" si="66"/>
        <v>0.24857142857142858</v>
      </c>
      <c r="O318" s="70">
        <v>41</v>
      </c>
      <c r="P318" s="108" t="s">
        <v>83</v>
      </c>
    </row>
    <row r="319" spans="1:16" s="6" customFormat="1" ht="16.5" thickBot="1" x14ac:dyDescent="0.3">
      <c r="A319" s="148" t="s">
        <v>29</v>
      </c>
      <c r="B319" s="92">
        <f>SUM(B312:B318)</f>
        <v>116970</v>
      </c>
      <c r="C319" s="64"/>
      <c r="D319" s="76">
        <v>0</v>
      </c>
      <c r="E319" s="64"/>
      <c r="F319" s="77">
        <v>1477.4</v>
      </c>
      <c r="G319" s="9"/>
      <c r="H319" s="66"/>
      <c r="I319" s="9"/>
      <c r="J319" s="92">
        <f>SUM(J312:J318)</f>
        <v>116970</v>
      </c>
      <c r="K319" s="9"/>
      <c r="L319" s="196">
        <f>SUM(L312:L318)</f>
        <v>24877.94</v>
      </c>
      <c r="M319" s="9"/>
      <c r="N319" s="125">
        <f>L319/J319</f>
        <v>0.21268650081217405</v>
      </c>
      <c r="O319" s="1"/>
      <c r="P319" s="60"/>
    </row>
    <row r="320" spans="1:16" s="6" customFormat="1" ht="16.5" thickBot="1" x14ac:dyDescent="0.3">
      <c r="A320" s="148"/>
      <c r="B320" s="141"/>
      <c r="C320" s="63"/>
      <c r="D320" s="72">
        <v>0</v>
      </c>
      <c r="E320" s="63"/>
      <c r="F320" s="73">
        <v>4579</v>
      </c>
      <c r="H320" s="53"/>
      <c r="J320" s="141"/>
      <c r="L320" s="205"/>
      <c r="N320" s="141"/>
      <c r="O320" s="1"/>
      <c r="P320" s="60"/>
    </row>
    <row r="321" spans="1:16" s="6" customFormat="1" ht="16.5" thickBot="1" x14ac:dyDescent="0.3">
      <c r="A321" s="11" t="s">
        <v>159</v>
      </c>
      <c r="B321" s="33"/>
      <c r="C321" s="58"/>
      <c r="D321" s="127">
        <f>SUM(D319:D320)</f>
        <v>0</v>
      </c>
      <c r="E321" s="58"/>
      <c r="F321" s="126">
        <f>SUM(F319:F320)</f>
        <v>6056.4</v>
      </c>
      <c r="G321" s="3"/>
      <c r="H321" s="54"/>
      <c r="I321" s="3"/>
      <c r="J321" s="33"/>
      <c r="K321" s="3"/>
      <c r="L321" s="195"/>
      <c r="M321" s="3"/>
      <c r="N321" s="33"/>
      <c r="O321" s="2"/>
      <c r="P321" s="60"/>
    </row>
    <row r="322" spans="1:16" s="6" customFormat="1" ht="16.5" thickBot="1" x14ac:dyDescent="0.3">
      <c r="A322" s="146" t="s">
        <v>119</v>
      </c>
      <c r="B322" s="67">
        <v>9350</v>
      </c>
      <c r="C322" s="58"/>
      <c r="D322" s="57"/>
      <c r="E322" s="58"/>
      <c r="F322" s="59"/>
      <c r="G322" s="3"/>
      <c r="H322" s="54"/>
      <c r="I322" s="3"/>
      <c r="J322" s="67">
        <v>9350</v>
      </c>
      <c r="K322" s="3"/>
      <c r="L322" s="197">
        <v>2258.86</v>
      </c>
      <c r="M322" s="3"/>
      <c r="N322" s="69">
        <f t="shared" ref="N322:N332" si="67">L322/J322</f>
        <v>0.24158930481283425</v>
      </c>
      <c r="O322" s="70">
        <v>41</v>
      </c>
      <c r="P322" s="153" t="s">
        <v>97</v>
      </c>
    </row>
    <row r="323" spans="1:16" ht="16.5" thickBot="1" x14ac:dyDescent="0.3">
      <c r="A323" s="138" t="s">
        <v>120</v>
      </c>
      <c r="B323" s="67">
        <v>1560</v>
      </c>
      <c r="C323" s="169"/>
      <c r="D323" s="150" t="e">
        <f>SUM(D303,#REF!,#REF!,#REF!,D281,#REF!,D273,#REF!,#REF!,#REF!,D242,#REF!,#REF!,D220,#REF!,D199,#REF!,D191,#REF!,#REF!,#REF!,#REF!,D146,D140,#REF!,D107,#REF!,D164,#REF!,#REF!)+D320+#REF!+#REF!+D126++D311+#REF!+D308+D314</f>
        <v>#REF!</v>
      </c>
      <c r="F323" s="151" t="e">
        <f>SUM(F303,#REF!,#REF!,#REF!,F281,#REF!,F273,#REF!,#REF!,#REF!,F242,#REF!,#REF!,F220,#REF!,F199,#REF!,F191,#REF!,#REF!,#REF!,#REF!,F146,F140,#REF!,F107,#REF!,F164,#REF!,#REF!)+F320+#REF!+#REF!+F126++F311+#REF!+F308+F314</f>
        <v>#REF!</v>
      </c>
      <c r="H323" s="152" t="e">
        <f>F323/D323</f>
        <v>#REF!</v>
      </c>
      <c r="J323" s="67">
        <v>1560</v>
      </c>
      <c r="L323" s="197">
        <v>345.19</v>
      </c>
      <c r="N323" s="69">
        <f t="shared" ref="N323" si="68">L323/J323</f>
        <v>0.22127564102564101</v>
      </c>
      <c r="O323" s="70">
        <v>41</v>
      </c>
      <c r="P323" s="153" t="s">
        <v>97</v>
      </c>
    </row>
    <row r="324" spans="1:16" ht="16.5" thickBot="1" x14ac:dyDescent="0.3">
      <c r="A324" s="138" t="s">
        <v>121</v>
      </c>
      <c r="B324" s="67">
        <v>200</v>
      </c>
      <c r="C324" s="169"/>
      <c r="D324" s="150" t="e">
        <f>SUM(D304,#REF!,#REF!,#REF!,D282,#REF!,D274,#REF!,#REF!,#REF!,D243,#REF!,#REF!,D221,D213,D200,#REF!,D192,#REF!,D156,#REF!,D150,D147,D142,#REF!,D108,#REF!,D165,#REF!,#REF!)+D321+#REF!+#REF!+D127++D312+#REF!+D309+D315</f>
        <v>#REF!</v>
      </c>
      <c r="F324" s="151" t="e">
        <f>SUM(F304,#REF!,#REF!,#REF!,F282,#REF!,F274,#REF!,#REF!,#REF!,F243,#REF!,#REF!,F221,F213,F200,#REF!,F192,#REF!,F156,#REF!,F150,F147,F142,#REF!,F108,#REF!,F165,#REF!,#REF!)+F321+#REF!+#REF!+F127++F312+#REF!+F309+F315</f>
        <v>#REF!</v>
      </c>
      <c r="H324" s="152" t="e">
        <f>F324/D324</f>
        <v>#REF!</v>
      </c>
      <c r="J324" s="67">
        <v>200</v>
      </c>
      <c r="L324" s="197">
        <v>0</v>
      </c>
      <c r="N324" s="69">
        <f t="shared" si="67"/>
        <v>0</v>
      </c>
      <c r="O324" s="70">
        <v>41</v>
      </c>
      <c r="P324" s="153" t="s">
        <v>97</v>
      </c>
    </row>
    <row r="325" spans="1:16" ht="15.75" x14ac:dyDescent="0.25">
      <c r="A325" s="138" t="s">
        <v>134</v>
      </c>
      <c r="B325" s="67">
        <v>1115</v>
      </c>
      <c r="C325" s="169"/>
      <c r="D325" s="221"/>
      <c r="F325" s="222"/>
      <c r="H325" s="223"/>
      <c r="J325" s="67">
        <v>1115</v>
      </c>
      <c r="L325" s="197">
        <v>265.58999999999997</v>
      </c>
      <c r="N325" s="69">
        <f t="shared" ref="N325" si="69">L325/J325</f>
        <v>0.23819730941704034</v>
      </c>
      <c r="O325" s="70">
        <v>41</v>
      </c>
      <c r="P325" s="153" t="s">
        <v>97</v>
      </c>
    </row>
    <row r="326" spans="1:16" ht="20.25" x14ac:dyDescent="0.3">
      <c r="A326" s="138" t="s">
        <v>124</v>
      </c>
      <c r="B326" s="67">
        <v>2841</v>
      </c>
      <c r="C326" s="5"/>
      <c r="D326" s="136" t="s">
        <v>89</v>
      </c>
      <c r="E326" s="5"/>
      <c r="F326" s="140" t="s">
        <v>90</v>
      </c>
      <c r="J326" s="67">
        <v>2841</v>
      </c>
      <c r="L326" s="197">
        <v>649.65</v>
      </c>
      <c r="N326" s="69">
        <f t="shared" si="67"/>
        <v>0.22866948257655753</v>
      </c>
      <c r="O326" s="70">
        <v>41</v>
      </c>
      <c r="P326" s="153" t="s">
        <v>97</v>
      </c>
    </row>
    <row r="327" spans="1:16" ht="20.25" x14ac:dyDescent="0.3">
      <c r="A327" s="138" t="s">
        <v>126</v>
      </c>
      <c r="B327" s="67">
        <v>100</v>
      </c>
      <c r="C327" s="5"/>
      <c r="D327" s="136" t="s">
        <v>91</v>
      </c>
      <c r="E327" s="5"/>
      <c r="F327" s="140"/>
      <c r="J327" s="67">
        <v>100</v>
      </c>
      <c r="L327" s="197">
        <v>5.56</v>
      </c>
      <c r="N327" s="69">
        <f t="shared" si="67"/>
        <v>5.5599999999999997E-2</v>
      </c>
      <c r="O327" s="70">
        <v>41</v>
      </c>
      <c r="P327" s="106" t="s">
        <v>98</v>
      </c>
    </row>
    <row r="328" spans="1:16" x14ac:dyDescent="0.2">
      <c r="A328" s="138" t="s">
        <v>127</v>
      </c>
      <c r="B328" s="67">
        <v>250</v>
      </c>
      <c r="C328" s="4"/>
      <c r="D328" s="36"/>
      <c r="E328" s="4"/>
      <c r="F328" s="36"/>
      <c r="G328" s="4"/>
      <c r="J328" s="67">
        <v>250</v>
      </c>
      <c r="L328" s="197">
        <v>51.38</v>
      </c>
      <c r="N328" s="69">
        <f t="shared" si="67"/>
        <v>0.20552000000000001</v>
      </c>
      <c r="O328" s="70">
        <v>41</v>
      </c>
      <c r="P328" s="106" t="s">
        <v>98</v>
      </c>
    </row>
    <row r="329" spans="1:16" x14ac:dyDescent="0.2">
      <c r="A329" s="138" t="s">
        <v>128</v>
      </c>
      <c r="B329" s="67">
        <v>650</v>
      </c>
      <c r="C329" s="4"/>
      <c r="D329" s="72">
        <v>12000</v>
      </c>
      <c r="E329" s="4"/>
      <c r="F329" s="79">
        <v>3790.8</v>
      </c>
      <c r="G329" s="4"/>
      <c r="H329" s="174">
        <f>F329/D329</f>
        <v>0.31590000000000001</v>
      </c>
      <c r="I329" s="4"/>
      <c r="J329" s="67">
        <v>650</v>
      </c>
      <c r="K329" s="4"/>
      <c r="L329" s="197">
        <v>527.33000000000004</v>
      </c>
      <c r="M329" s="4"/>
      <c r="N329" s="69">
        <f t="shared" si="67"/>
        <v>0.81127692307692312</v>
      </c>
      <c r="O329" s="70">
        <v>41</v>
      </c>
      <c r="P329" s="106" t="s">
        <v>98</v>
      </c>
    </row>
    <row r="330" spans="1:16" x14ac:dyDescent="0.2">
      <c r="A330" s="138" t="s">
        <v>130</v>
      </c>
      <c r="B330" s="67">
        <v>0</v>
      </c>
      <c r="C330" s="4"/>
      <c r="D330" s="72">
        <v>12000</v>
      </c>
      <c r="E330" s="4"/>
      <c r="F330" s="79">
        <v>3790.8</v>
      </c>
      <c r="G330" s="4"/>
      <c r="H330" s="174">
        <f>F330/D330</f>
        <v>0.31590000000000001</v>
      </c>
      <c r="I330" s="4"/>
      <c r="J330" s="67">
        <v>0</v>
      </c>
      <c r="K330" s="4"/>
      <c r="L330" s="197">
        <v>221.28</v>
      </c>
      <c r="M330" s="4"/>
      <c r="N330" s="69"/>
      <c r="O330" s="70">
        <v>41</v>
      </c>
      <c r="P330" s="106" t="s">
        <v>98</v>
      </c>
    </row>
    <row r="331" spans="1:16" x14ac:dyDescent="0.2">
      <c r="A331" s="138" t="s">
        <v>147</v>
      </c>
      <c r="B331" s="67">
        <v>1400</v>
      </c>
      <c r="C331" s="4"/>
      <c r="D331" s="72">
        <v>2000</v>
      </c>
      <c r="E331" s="4"/>
      <c r="F331" s="79">
        <v>0</v>
      </c>
      <c r="G331" s="4"/>
      <c r="H331" s="174">
        <v>0</v>
      </c>
      <c r="I331" s="4"/>
      <c r="J331" s="67">
        <v>1400</v>
      </c>
      <c r="K331" s="4"/>
      <c r="L331" s="197">
        <v>342.51</v>
      </c>
      <c r="M331" s="4"/>
      <c r="N331" s="69">
        <f t="shared" si="67"/>
        <v>0.24465000000000001</v>
      </c>
      <c r="O331" s="70">
        <v>41</v>
      </c>
      <c r="P331" s="106" t="s">
        <v>142</v>
      </c>
    </row>
    <row r="332" spans="1:16" ht="15.75" thickBot="1" x14ac:dyDescent="0.25">
      <c r="A332" s="138" t="s">
        <v>132</v>
      </c>
      <c r="B332" s="67">
        <v>1340</v>
      </c>
      <c r="C332" s="4"/>
      <c r="D332" s="72">
        <v>2000</v>
      </c>
      <c r="E332" s="4"/>
      <c r="F332" s="79">
        <v>0</v>
      </c>
      <c r="G332" s="4"/>
      <c r="H332" s="174">
        <v>0</v>
      </c>
      <c r="I332" s="4"/>
      <c r="J332" s="67">
        <v>1340</v>
      </c>
      <c r="K332" s="4"/>
      <c r="L332" s="197">
        <v>462.02</v>
      </c>
      <c r="M332" s="4"/>
      <c r="N332" s="69">
        <f t="shared" si="67"/>
        <v>0.34479104477611938</v>
      </c>
      <c r="O332" s="70">
        <v>41</v>
      </c>
      <c r="P332" s="106" t="s">
        <v>142</v>
      </c>
    </row>
    <row r="333" spans="1:16" s="6" customFormat="1" ht="16.5" thickBot="1" x14ac:dyDescent="0.3">
      <c r="A333" s="148" t="s">
        <v>29</v>
      </c>
      <c r="B333" s="92">
        <f>SUM(B322:B332)</f>
        <v>18806</v>
      </c>
      <c r="C333" s="176"/>
      <c r="D333" s="177">
        <v>10100</v>
      </c>
      <c r="E333" s="176"/>
      <c r="F333" s="178">
        <v>15859.2</v>
      </c>
      <c r="G333" s="176"/>
      <c r="H333" s="160">
        <f>F333/D333</f>
        <v>1.5702178217821783</v>
      </c>
      <c r="I333" s="3"/>
      <c r="J333" s="92">
        <f>SUM(J322:J332)</f>
        <v>18806</v>
      </c>
      <c r="K333" s="3"/>
      <c r="L333" s="196">
        <f>SUM(L322:L332)</f>
        <v>5129.3700000000008</v>
      </c>
      <c r="M333" s="3"/>
      <c r="N333" s="125">
        <f>L333/J333</f>
        <v>0.27275178134637884</v>
      </c>
      <c r="O333" s="1"/>
      <c r="P333" s="60"/>
    </row>
    <row r="334" spans="1:16" s="6" customFormat="1" ht="16.5" thickBot="1" x14ac:dyDescent="0.3">
      <c r="A334" s="148"/>
      <c r="B334" s="128"/>
      <c r="C334" s="176"/>
      <c r="D334" s="92">
        <f>SUM(D333)</f>
        <v>10100</v>
      </c>
      <c r="E334" s="176"/>
      <c r="F334" s="126">
        <f>SUM(F333:F333)</f>
        <v>15859.2</v>
      </c>
      <c r="G334" s="176"/>
      <c r="H334" s="125">
        <f>F334/D334</f>
        <v>1.5702178217821783</v>
      </c>
      <c r="I334" s="3"/>
      <c r="J334" s="128"/>
      <c r="K334" s="3"/>
      <c r="L334" s="215"/>
      <c r="M334" s="3"/>
      <c r="N334" s="128"/>
      <c r="O334" s="1"/>
      <c r="P334" s="60"/>
    </row>
    <row r="335" spans="1:16" s="6" customFormat="1" ht="15.75" x14ac:dyDescent="0.25">
      <c r="A335" s="148"/>
      <c r="B335" s="128"/>
      <c r="C335" s="176"/>
      <c r="D335" s="186"/>
      <c r="E335" s="176"/>
      <c r="F335" s="188"/>
      <c r="G335" s="176"/>
      <c r="H335" s="187"/>
      <c r="I335" s="3"/>
      <c r="J335" s="128"/>
      <c r="K335" s="3"/>
      <c r="L335" s="215"/>
      <c r="M335" s="3"/>
      <c r="N335" s="128"/>
      <c r="O335" s="1"/>
      <c r="P335" s="60"/>
    </row>
    <row r="336" spans="1:16" ht="15.75" x14ac:dyDescent="0.25">
      <c r="A336" s="18" t="s">
        <v>160</v>
      </c>
      <c r="B336" s="34"/>
      <c r="C336" s="3"/>
      <c r="D336" s="55"/>
      <c r="E336" s="3"/>
      <c r="F336" s="55"/>
      <c r="G336" s="3"/>
      <c r="H336" s="54"/>
      <c r="I336" s="3"/>
      <c r="J336" s="34"/>
      <c r="K336" s="3"/>
      <c r="L336" s="199"/>
      <c r="M336" s="3"/>
      <c r="N336" s="34"/>
      <c r="O336" s="1"/>
    </row>
    <row r="337" spans="1:16" x14ac:dyDescent="0.2">
      <c r="A337" s="138" t="s">
        <v>132</v>
      </c>
      <c r="B337" s="67">
        <v>17000</v>
      </c>
      <c r="C337" s="4"/>
      <c r="D337" s="72">
        <v>2000</v>
      </c>
      <c r="E337" s="4"/>
      <c r="F337" s="79">
        <v>0</v>
      </c>
      <c r="G337" s="4"/>
      <c r="H337" s="174">
        <v>0</v>
      </c>
      <c r="I337" s="4"/>
      <c r="J337" s="67">
        <v>17000</v>
      </c>
      <c r="K337" s="4"/>
      <c r="L337" s="197">
        <v>3909.6</v>
      </c>
      <c r="M337" s="4"/>
      <c r="N337" s="69">
        <f t="shared" ref="N337" si="70">L337/J337</f>
        <v>0.22997647058823528</v>
      </c>
      <c r="O337" s="70">
        <v>41</v>
      </c>
      <c r="P337" s="167" t="s">
        <v>99</v>
      </c>
    </row>
    <row r="338" spans="1:16" ht="15.75" thickBot="1" x14ac:dyDescent="0.25">
      <c r="A338" s="138" t="s">
        <v>137</v>
      </c>
      <c r="B338" s="67">
        <v>6000</v>
      </c>
      <c r="C338" s="4"/>
      <c r="D338" s="36"/>
      <c r="E338" s="4"/>
      <c r="F338" s="36"/>
      <c r="G338" s="4"/>
      <c r="J338" s="67">
        <v>6000</v>
      </c>
      <c r="L338" s="197">
        <v>0</v>
      </c>
      <c r="N338" s="69">
        <f t="shared" ref="N338" si="71">L338/J338</f>
        <v>0</v>
      </c>
      <c r="O338" s="70">
        <v>41</v>
      </c>
      <c r="P338" s="167" t="s">
        <v>99</v>
      </c>
    </row>
    <row r="339" spans="1:16" ht="16.5" thickBot="1" x14ac:dyDescent="0.3">
      <c r="A339" s="148" t="s">
        <v>29</v>
      </c>
      <c r="B339" s="92">
        <f>SUM(B337:B338)</f>
        <v>23000</v>
      </c>
      <c r="C339" s="4"/>
      <c r="D339" s="67">
        <v>8960</v>
      </c>
      <c r="E339" s="4"/>
      <c r="F339" s="77">
        <v>7672.69</v>
      </c>
      <c r="G339" s="4"/>
      <c r="H339" s="160">
        <f>F339/D339</f>
        <v>0.85632700892857139</v>
      </c>
      <c r="I339" s="4"/>
      <c r="J339" s="92">
        <f>SUM(J337:J338)</f>
        <v>23000</v>
      </c>
      <c r="K339" s="4"/>
      <c r="L339" s="196">
        <f>SUM(L337:L338)</f>
        <v>3909.6</v>
      </c>
      <c r="M339" s="4"/>
      <c r="N339" s="125">
        <f>L339/J339</f>
        <v>0.16998260869565218</v>
      </c>
      <c r="O339" s="1"/>
    </row>
    <row r="340" spans="1:16" ht="16.5" thickBot="1" x14ac:dyDescent="0.3">
      <c r="A340" s="148"/>
      <c r="B340" s="34"/>
      <c r="C340" s="4"/>
      <c r="D340" s="144">
        <f>SUM(D339:D339)</f>
        <v>8960</v>
      </c>
      <c r="E340" s="4"/>
      <c r="F340" s="145">
        <f>SUM(F339:F339)</f>
        <v>7672.69</v>
      </c>
      <c r="G340" s="4"/>
      <c r="H340" s="125">
        <f>F340/D340</f>
        <v>0.85632700892857139</v>
      </c>
      <c r="I340" s="4"/>
      <c r="J340" s="34"/>
      <c r="K340" s="4"/>
      <c r="L340" s="199"/>
      <c r="M340" s="4"/>
      <c r="N340" s="34"/>
      <c r="O340" s="1"/>
    </row>
    <row r="341" spans="1:16" ht="15.75" hidden="1" x14ac:dyDescent="0.25">
      <c r="A341" s="18" t="s">
        <v>100</v>
      </c>
      <c r="B341" s="34"/>
      <c r="C341" s="162"/>
      <c r="D341" s="141"/>
      <c r="E341" s="162"/>
      <c r="F341" s="161"/>
      <c r="G341" s="162"/>
      <c r="H341" s="143"/>
      <c r="I341" s="4"/>
      <c r="J341" s="34"/>
      <c r="K341" s="4"/>
      <c r="L341" s="199"/>
      <c r="M341" s="4"/>
      <c r="N341" s="34"/>
      <c r="O341" s="1"/>
    </row>
    <row r="342" spans="1:16" s="9" customFormat="1" ht="15.75" hidden="1" thickBot="1" x14ac:dyDescent="0.25">
      <c r="A342" s="138" t="s">
        <v>137</v>
      </c>
      <c r="B342" s="72">
        <v>0</v>
      </c>
      <c r="C342" s="8"/>
      <c r="D342" s="33"/>
      <c r="F342" s="33"/>
      <c r="H342" s="52"/>
      <c r="I342" s="8"/>
      <c r="J342" s="72">
        <v>0</v>
      </c>
      <c r="K342" s="8"/>
      <c r="L342" s="200">
        <v>0</v>
      </c>
      <c r="M342" s="8"/>
      <c r="N342" s="69">
        <v>0</v>
      </c>
      <c r="O342" s="70">
        <v>41</v>
      </c>
      <c r="P342" s="167" t="s">
        <v>99</v>
      </c>
    </row>
    <row r="343" spans="1:16" s="9" customFormat="1" ht="16.5" hidden="1" thickBot="1" x14ac:dyDescent="0.3">
      <c r="A343" s="148" t="s">
        <v>29</v>
      </c>
      <c r="B343" s="92">
        <f>SUM(B342)</f>
        <v>0</v>
      </c>
      <c r="D343" s="72">
        <v>39000</v>
      </c>
      <c r="F343" s="77">
        <v>38129</v>
      </c>
      <c r="H343" s="160">
        <f>F343/D343</f>
        <v>0.97766666666666668</v>
      </c>
      <c r="J343" s="92">
        <f>SUM(J342)</f>
        <v>0</v>
      </c>
      <c r="L343" s="196">
        <f>SUM(L342)</f>
        <v>0</v>
      </c>
      <c r="N343" s="125">
        <v>0</v>
      </c>
      <c r="O343" s="1"/>
      <c r="P343" s="60"/>
    </row>
    <row r="344" spans="1:16" s="9" customFormat="1" ht="16.5" thickBot="1" x14ac:dyDescent="0.3">
      <c r="A344" s="11" t="s">
        <v>161</v>
      </c>
      <c r="B344" s="33"/>
      <c r="C344" s="8"/>
      <c r="D344" s="92">
        <f>SUM(D343)</f>
        <v>39000</v>
      </c>
      <c r="E344" s="8"/>
      <c r="F344" s="126">
        <f>SUM(F342:F343)</f>
        <v>38129</v>
      </c>
      <c r="G344" s="8"/>
      <c r="H344" s="125">
        <f>F344/D344</f>
        <v>0.97766666666666668</v>
      </c>
      <c r="I344" s="8"/>
      <c r="J344" s="33"/>
      <c r="K344" s="8"/>
      <c r="L344" s="195"/>
      <c r="M344" s="8"/>
      <c r="N344" s="33"/>
      <c r="O344" s="2"/>
      <c r="P344" s="60"/>
    </row>
    <row r="345" spans="1:16" s="9" customFormat="1" ht="15.75" x14ac:dyDescent="0.25">
      <c r="A345" s="138" t="s">
        <v>132</v>
      </c>
      <c r="B345" s="72">
        <v>600</v>
      </c>
      <c r="C345" s="8"/>
      <c r="D345" s="128"/>
      <c r="E345" s="8"/>
      <c r="F345" s="163"/>
      <c r="G345" s="8"/>
      <c r="H345" s="164"/>
      <c r="I345" s="8"/>
      <c r="J345" s="72">
        <v>600</v>
      </c>
      <c r="K345" s="8"/>
      <c r="L345" s="200">
        <v>0</v>
      </c>
      <c r="M345" s="8"/>
      <c r="N345" s="69">
        <f t="shared" ref="N345" si="72">L345/J345</f>
        <v>0</v>
      </c>
      <c r="O345" s="70">
        <v>41</v>
      </c>
      <c r="P345" s="167" t="s">
        <v>99</v>
      </c>
    </row>
    <row r="346" spans="1:16" s="9" customFormat="1" ht="16.5" thickBot="1" x14ac:dyDescent="0.3">
      <c r="A346" s="138" t="s">
        <v>137</v>
      </c>
      <c r="B346" s="72">
        <v>200</v>
      </c>
      <c r="C346" s="8"/>
      <c r="D346" s="128"/>
      <c r="E346" s="8"/>
      <c r="F346" s="163"/>
      <c r="G346" s="8"/>
      <c r="H346" s="164"/>
      <c r="I346" s="8"/>
      <c r="J346" s="72">
        <v>200</v>
      </c>
      <c r="K346" s="8"/>
      <c r="L346" s="200">
        <v>0</v>
      </c>
      <c r="M346" s="8"/>
      <c r="N346" s="69">
        <f t="shared" ref="N346" si="73">L346/J346</f>
        <v>0</v>
      </c>
      <c r="O346" s="70">
        <v>41</v>
      </c>
      <c r="P346" s="167" t="s">
        <v>99</v>
      </c>
    </row>
    <row r="347" spans="1:16" s="9" customFormat="1" ht="16.5" thickBot="1" x14ac:dyDescent="0.3">
      <c r="A347" s="148" t="s">
        <v>29</v>
      </c>
      <c r="B347" s="92">
        <f>SUM(B345:B346)</f>
        <v>800</v>
      </c>
      <c r="C347" s="8"/>
      <c r="D347" s="128"/>
      <c r="E347" s="8"/>
      <c r="F347" s="163"/>
      <c r="G347" s="8"/>
      <c r="H347" s="164"/>
      <c r="I347" s="8"/>
      <c r="J347" s="92">
        <f>SUM(J345:J346)</f>
        <v>800</v>
      </c>
      <c r="K347" s="8"/>
      <c r="L347" s="196">
        <f>SUM(L345:L346)</f>
        <v>0</v>
      </c>
      <c r="M347" s="8"/>
      <c r="N347" s="125">
        <f>L347/J347</f>
        <v>0</v>
      </c>
      <c r="O347" s="1"/>
      <c r="P347" s="60"/>
    </row>
    <row r="348" spans="1:16" s="9" customFormat="1" ht="16.5" thickBot="1" x14ac:dyDescent="0.3">
      <c r="A348" s="148"/>
      <c r="B348" s="34"/>
      <c r="C348" s="8"/>
      <c r="D348" s="177">
        <v>21000</v>
      </c>
      <c r="E348" s="8"/>
      <c r="F348" s="178">
        <v>0</v>
      </c>
      <c r="G348" s="8"/>
      <c r="H348" s="160">
        <f>F348/D348</f>
        <v>0</v>
      </c>
      <c r="I348" s="8"/>
      <c r="J348" s="34"/>
      <c r="K348" s="8"/>
      <c r="L348" s="199"/>
      <c r="M348" s="8"/>
      <c r="N348" s="34"/>
      <c r="O348" s="1"/>
      <c r="P348" s="60"/>
    </row>
    <row r="349" spans="1:16" s="9" customFormat="1" ht="16.5" thickBot="1" x14ac:dyDescent="0.3">
      <c r="A349" s="18" t="s">
        <v>167</v>
      </c>
      <c r="B349" s="55"/>
      <c r="C349" s="8"/>
      <c r="D349" s="92">
        <f>SUM(D348)</f>
        <v>21000</v>
      </c>
      <c r="E349" s="8"/>
      <c r="F349" s="126">
        <f>SUM(F347:F348)</f>
        <v>0</v>
      </c>
      <c r="G349" s="8"/>
      <c r="H349" s="125">
        <f>F349/D349</f>
        <v>0</v>
      </c>
      <c r="I349" s="8"/>
      <c r="J349" s="55"/>
      <c r="K349" s="8"/>
      <c r="L349" s="213"/>
      <c r="M349" s="8"/>
      <c r="N349" s="55"/>
      <c r="O349" s="1"/>
      <c r="P349" s="60"/>
    </row>
    <row r="350" spans="1:16" s="9" customFormat="1" ht="16.5" thickBot="1" x14ac:dyDescent="0.3">
      <c r="A350" s="138" t="s">
        <v>132</v>
      </c>
      <c r="B350" s="72">
        <v>100000</v>
      </c>
      <c r="C350" s="129"/>
      <c r="D350" s="128"/>
      <c r="E350" s="129"/>
      <c r="F350" s="163"/>
      <c r="G350" s="129"/>
      <c r="H350" s="164"/>
      <c r="I350" s="8"/>
      <c r="J350" s="72">
        <v>100000</v>
      </c>
      <c r="K350" s="8"/>
      <c r="L350" s="200">
        <v>20198</v>
      </c>
      <c r="M350" s="8"/>
      <c r="N350" s="69">
        <f t="shared" ref="N350" si="74">L350/J350</f>
        <v>0.20197999999999999</v>
      </c>
      <c r="O350" s="70">
        <v>111</v>
      </c>
      <c r="P350" s="124" t="s">
        <v>82</v>
      </c>
    </row>
    <row r="351" spans="1:16" ht="16.5" thickBot="1" x14ac:dyDescent="0.3">
      <c r="A351" s="168" t="s">
        <v>29</v>
      </c>
      <c r="B351" s="92">
        <f>SUM(B350)</f>
        <v>100000</v>
      </c>
      <c r="D351" s="170" t="e">
        <f>SUM(D340,D334,#REF!,#REF!)</f>
        <v>#REF!</v>
      </c>
      <c r="F351" s="173" t="e">
        <f>SUM(F349,F344,F340,F334,#REF!,#REF!)</f>
        <v>#REF!</v>
      </c>
      <c r="H351" s="171" t="e">
        <f>F351/D351</f>
        <v>#REF!</v>
      </c>
      <c r="J351" s="92">
        <f>SUM(J350)</f>
        <v>100000</v>
      </c>
      <c r="L351" s="196">
        <f>SUM(L350)</f>
        <v>20198</v>
      </c>
      <c r="N351" s="125">
        <f>L351/J351</f>
        <v>0.20197999999999999</v>
      </c>
      <c r="O351" s="10"/>
    </row>
    <row r="352" spans="1:16" ht="15.75" x14ac:dyDescent="0.25">
      <c r="A352" s="168"/>
      <c r="B352" s="141"/>
      <c r="C352" s="165"/>
      <c r="D352" s="128"/>
      <c r="E352" s="165"/>
      <c r="F352" s="128"/>
      <c r="G352" s="165"/>
      <c r="H352" s="164"/>
      <c r="J352" s="141"/>
      <c r="L352" s="205"/>
      <c r="N352" s="141"/>
      <c r="O352" s="10"/>
    </row>
    <row r="353" spans="1:16" ht="15.75" x14ac:dyDescent="0.25">
      <c r="A353" s="12" t="s">
        <v>162</v>
      </c>
      <c r="B353" s="37"/>
      <c r="C353" s="162"/>
      <c r="D353" s="141"/>
      <c r="E353" s="162"/>
      <c r="F353" s="161"/>
      <c r="G353" s="162"/>
      <c r="H353" s="143"/>
      <c r="I353" s="4"/>
      <c r="J353" s="37"/>
      <c r="K353" s="4"/>
      <c r="L353" s="201"/>
      <c r="M353" s="4"/>
      <c r="N353" s="37"/>
      <c r="O353" s="10"/>
    </row>
    <row r="354" spans="1:16" s="9" customFormat="1" ht="15.75" x14ac:dyDescent="0.25">
      <c r="A354" s="138" t="s">
        <v>128</v>
      </c>
      <c r="B354" s="67">
        <v>2000</v>
      </c>
      <c r="C354" s="129"/>
      <c r="D354" s="128"/>
      <c r="E354" s="129"/>
      <c r="F354" s="128"/>
      <c r="G354" s="8"/>
      <c r="H354" s="54"/>
      <c r="I354" s="8"/>
      <c r="J354" s="67">
        <v>2000</v>
      </c>
      <c r="K354" s="8"/>
      <c r="L354" s="197">
        <v>680.6</v>
      </c>
      <c r="M354" s="8"/>
      <c r="N354" s="69">
        <f t="shared" ref="N354:N355" si="75">L354/J354</f>
        <v>0.34029999999999999</v>
      </c>
      <c r="O354" s="70">
        <v>111</v>
      </c>
      <c r="P354" s="124" t="s">
        <v>82</v>
      </c>
    </row>
    <row r="355" spans="1:16" s="9" customFormat="1" ht="16.5" thickBot="1" x14ac:dyDescent="0.3">
      <c r="A355" s="138" t="s">
        <v>132</v>
      </c>
      <c r="B355" s="72">
        <v>20350</v>
      </c>
      <c r="C355" s="129"/>
      <c r="D355" s="128"/>
      <c r="E355" s="129"/>
      <c r="F355" s="128"/>
      <c r="G355" s="8"/>
      <c r="H355" s="54"/>
      <c r="I355" s="8"/>
      <c r="J355" s="72">
        <v>20350</v>
      </c>
      <c r="K355" s="8"/>
      <c r="L355" s="200">
        <v>4176.68</v>
      </c>
      <c r="M355" s="8"/>
      <c r="N355" s="69">
        <f t="shared" si="75"/>
        <v>0.20524226044226046</v>
      </c>
      <c r="O355" s="70">
        <v>111</v>
      </c>
      <c r="P355" s="124" t="s">
        <v>82</v>
      </c>
    </row>
    <row r="356" spans="1:16" s="9" customFormat="1" ht="16.5" thickBot="1" x14ac:dyDescent="0.3">
      <c r="A356" s="168" t="s">
        <v>29</v>
      </c>
      <c r="B356" s="92">
        <f>SUM(B354:B355)</f>
        <v>22350</v>
      </c>
      <c r="C356" s="130"/>
      <c r="D356" s="131">
        <v>79940</v>
      </c>
      <c r="E356" s="130"/>
      <c r="F356" s="77">
        <v>73162.039999999994</v>
      </c>
      <c r="G356" s="8"/>
      <c r="H356" s="160">
        <f>F356/D356</f>
        <v>0.91521190893169868</v>
      </c>
      <c r="I356" s="8"/>
      <c r="J356" s="92">
        <f>SUM(J354:J355)</f>
        <v>22350</v>
      </c>
      <c r="K356" s="8"/>
      <c r="L356" s="196">
        <f>SUM(L354:L355)</f>
        <v>4857.2800000000007</v>
      </c>
      <c r="M356" s="8"/>
      <c r="N356" s="125">
        <f>L356/J356</f>
        <v>0.21732796420581657</v>
      </c>
      <c r="O356" s="10"/>
      <c r="P356" s="60"/>
    </row>
    <row r="357" spans="1:16" s="9" customFormat="1" ht="16.5" thickBot="1" x14ac:dyDescent="0.3">
      <c r="A357" s="168"/>
      <c r="B357" s="35"/>
      <c r="C357" s="8"/>
      <c r="D357" s="92">
        <f>SUM(D356)</f>
        <v>79940</v>
      </c>
      <c r="E357" s="8"/>
      <c r="F357" s="126">
        <f>SUM(F355:F356)</f>
        <v>73162.039999999994</v>
      </c>
      <c r="G357" s="8"/>
      <c r="H357" s="125">
        <f>F357/D357</f>
        <v>0.91521190893169868</v>
      </c>
      <c r="I357" s="8"/>
      <c r="J357" s="35"/>
      <c r="K357" s="8"/>
      <c r="L357" s="198"/>
      <c r="M357" s="8"/>
      <c r="N357" s="35"/>
      <c r="O357" s="10"/>
      <c r="P357" s="60"/>
    </row>
    <row r="358" spans="1:16" ht="15.75" x14ac:dyDescent="0.25">
      <c r="A358" s="12" t="s">
        <v>163</v>
      </c>
      <c r="B358" s="37"/>
      <c r="D358" s="34"/>
      <c r="F358" s="34"/>
      <c r="J358" s="37"/>
      <c r="L358" s="201"/>
      <c r="N358" s="37"/>
      <c r="O358" s="10"/>
    </row>
    <row r="359" spans="1:16" x14ac:dyDescent="0.2">
      <c r="A359" s="138" t="s">
        <v>128</v>
      </c>
      <c r="B359" s="67">
        <v>1400</v>
      </c>
      <c r="J359" s="67">
        <v>1400</v>
      </c>
      <c r="L359" s="197">
        <v>481.4</v>
      </c>
      <c r="N359" s="69">
        <f t="shared" ref="N359" si="76">L359/J359</f>
        <v>0.34385714285714286</v>
      </c>
      <c r="O359" s="70">
        <v>111</v>
      </c>
      <c r="P359" s="124" t="s">
        <v>82</v>
      </c>
    </row>
    <row r="360" spans="1:16" ht="16.5" thickBot="1" x14ac:dyDescent="0.3">
      <c r="A360" s="138" t="s">
        <v>132</v>
      </c>
      <c r="B360" s="72">
        <v>6100</v>
      </c>
      <c r="D360" s="35" t="s">
        <v>39</v>
      </c>
      <c r="F360" s="35" t="s">
        <v>39</v>
      </c>
      <c r="J360" s="72">
        <v>6100</v>
      </c>
      <c r="L360" s="200">
        <v>1372</v>
      </c>
      <c r="N360" s="69">
        <f t="shared" ref="N360" si="77">L360/J360</f>
        <v>0.22491803278688524</v>
      </c>
      <c r="O360" s="70">
        <v>111</v>
      </c>
      <c r="P360" s="124" t="s">
        <v>82</v>
      </c>
    </row>
    <row r="361" spans="1:16" ht="16.5" thickBot="1" x14ac:dyDescent="0.3">
      <c r="A361" s="168" t="s">
        <v>29</v>
      </c>
      <c r="B361" s="92">
        <f>SUM(B359:B360)</f>
        <v>7500</v>
      </c>
      <c r="D361" s="101" t="e">
        <f>SUM(D351,D324,D357)</f>
        <v>#REF!</v>
      </c>
      <c r="F361" s="172" t="e">
        <f>SUM(F351,F324,F357)</f>
        <v>#REF!</v>
      </c>
      <c r="H361" s="102" t="e">
        <f>F361/D361</f>
        <v>#REF!</v>
      </c>
      <c r="J361" s="92">
        <f>SUM(J359:J360)</f>
        <v>7500</v>
      </c>
      <c r="L361" s="196">
        <f>SUM(L359:L360)</f>
        <v>1853.4</v>
      </c>
      <c r="N361" s="125">
        <f>L361/J361</f>
        <v>0.24712000000000001</v>
      </c>
      <c r="O361" s="10"/>
    </row>
    <row r="362" spans="1:16" ht="15.75" x14ac:dyDescent="0.25">
      <c r="A362" s="168"/>
      <c r="B362" s="35"/>
      <c r="J362" s="35"/>
      <c r="L362" s="198"/>
      <c r="N362" s="35"/>
      <c r="O362" s="10"/>
    </row>
    <row r="363" spans="1:16" ht="16.5" thickBot="1" x14ac:dyDescent="0.3">
      <c r="A363" s="148"/>
      <c r="B363" s="34"/>
      <c r="J363" s="34"/>
      <c r="L363" s="199"/>
      <c r="N363" s="34"/>
      <c r="O363" s="1"/>
    </row>
    <row r="364" spans="1:16" ht="16.5" thickBot="1" x14ac:dyDescent="0.3">
      <c r="A364" s="149" t="s">
        <v>37</v>
      </c>
      <c r="B364" s="150">
        <f>SUM(B361,B356,B351,B347,B339,B333,B319,B310,B300,B295,B291,B287,B279,B273,B267,B256,B246,B239,B232,B219,B216,B208,B200,B193,B186,B179,B171)+B163+B158+B151+B144+B133+B121+B112+B108</f>
        <v>2532302</v>
      </c>
      <c r="J364" s="150">
        <f>SUM(J361,J356,J351,J347,J339,J333,J319,J310,J300,J295,J291,J287,J279,J273,J267,J256,J246,J239,J232,J219,J216,J208,J200,J193,J186,J179,J171)+J163+J158+J151+J144+J133+J121+J112+J108</f>
        <v>2578797</v>
      </c>
      <c r="L364" s="150">
        <f>SUM(L361,L356,L351,L347,L339,L333,L319,L310,L300,L295,L291,L287,L279,L273,L267,L256,L246,L239,L232,L219,L216,L208,L200,L193,L186,L179,L171)+L163+L158+L151+L144+L133+L121+L112+L108</f>
        <v>596282.94000000018</v>
      </c>
      <c r="N364" s="125">
        <f>L364/J364</f>
        <v>0.23122523409171028</v>
      </c>
      <c r="O364" s="30"/>
    </row>
    <row r="365" spans="1:16" ht="15.75" x14ac:dyDescent="0.25">
      <c r="A365" s="40" t="s">
        <v>38</v>
      </c>
      <c r="B365" s="39"/>
      <c r="J365" s="39"/>
      <c r="L365" s="210"/>
      <c r="N365" s="39"/>
      <c r="O365" s="30"/>
    </row>
    <row r="366" spans="1:16" ht="20.25" x14ac:dyDescent="0.3">
      <c r="B366" s="136" t="s">
        <v>88</v>
      </c>
      <c r="C366" s="5"/>
      <c r="D366" s="136" t="s">
        <v>89</v>
      </c>
      <c r="E366" s="5"/>
      <c r="F366" s="140" t="s">
        <v>90</v>
      </c>
      <c r="G366" s="5"/>
      <c r="H366" s="49"/>
      <c r="I366" s="5"/>
      <c r="J366" s="136" t="s">
        <v>89</v>
      </c>
      <c r="K366" s="5"/>
      <c r="L366" s="193" t="s">
        <v>90</v>
      </c>
      <c r="M366" s="5"/>
      <c r="N366" s="136"/>
      <c r="O366" s="43"/>
      <c r="P366" s="89" t="s">
        <v>55</v>
      </c>
    </row>
    <row r="367" spans="1:16" ht="20.25" x14ac:dyDescent="0.3">
      <c r="A367" s="20"/>
      <c r="B367" s="136" t="s">
        <v>143</v>
      </c>
      <c r="C367" s="5"/>
      <c r="D367" s="136" t="s">
        <v>91</v>
      </c>
      <c r="E367" s="5"/>
      <c r="F367" s="140"/>
      <c r="G367" s="5"/>
      <c r="H367" s="49"/>
      <c r="I367" s="5"/>
      <c r="J367" s="136" t="s">
        <v>144</v>
      </c>
      <c r="K367" s="5"/>
      <c r="L367" s="193" t="s">
        <v>143</v>
      </c>
      <c r="M367" s="5"/>
      <c r="N367" s="136" t="s">
        <v>145</v>
      </c>
      <c r="O367" s="42"/>
      <c r="P367" s="90" t="s">
        <v>56</v>
      </c>
    </row>
    <row r="368" spans="1:16" ht="15.75" x14ac:dyDescent="0.25">
      <c r="A368" s="20"/>
      <c r="B368" s="32" t="s">
        <v>46</v>
      </c>
      <c r="D368" s="32" t="s">
        <v>46</v>
      </c>
      <c r="F368" s="32" t="s">
        <v>46</v>
      </c>
      <c r="H368" s="50" t="s">
        <v>50</v>
      </c>
      <c r="J368" s="32" t="s">
        <v>46</v>
      </c>
      <c r="L368" s="194" t="s">
        <v>46</v>
      </c>
      <c r="N368" s="32"/>
      <c r="O368" s="91" t="s">
        <v>81</v>
      </c>
    </row>
    <row r="369" spans="1:16" ht="15.75" hidden="1" x14ac:dyDescent="0.25">
      <c r="A369" s="21" t="s">
        <v>92</v>
      </c>
      <c r="B369" s="32"/>
      <c r="D369" s="32"/>
      <c r="F369" s="32"/>
      <c r="H369" s="50"/>
      <c r="J369" s="32"/>
      <c r="L369" s="194"/>
      <c r="N369" s="32"/>
      <c r="O369" s="91"/>
    </row>
    <row r="370" spans="1:16" ht="15.75" hidden="1" thickBot="1" x14ac:dyDescent="0.25">
      <c r="A370" s="146" t="s">
        <v>139</v>
      </c>
      <c r="B370" s="72">
        <v>0</v>
      </c>
      <c r="J370" s="72">
        <v>0</v>
      </c>
      <c r="L370" s="200">
        <v>0</v>
      </c>
      <c r="N370" s="69">
        <v>0</v>
      </c>
      <c r="O370" s="70">
        <v>41</v>
      </c>
      <c r="P370" s="175" t="s">
        <v>58</v>
      </c>
    </row>
    <row r="371" spans="1:16" ht="16.5" hidden="1" thickBot="1" x14ac:dyDescent="0.3">
      <c r="A371" s="168" t="s">
        <v>29</v>
      </c>
      <c r="B371" s="92">
        <f>SUM(B370:B370)</f>
        <v>0</v>
      </c>
      <c r="J371" s="92">
        <f>SUM(J370:J370)</f>
        <v>0</v>
      </c>
      <c r="L371" s="196">
        <f>SUM(L370:L370)</f>
        <v>0</v>
      </c>
      <c r="N371" s="125">
        <v>0</v>
      </c>
      <c r="O371" s="25"/>
    </row>
    <row r="372" spans="1:16" ht="15.75" x14ac:dyDescent="0.25">
      <c r="A372" s="168"/>
      <c r="B372" s="141"/>
      <c r="J372" s="141"/>
      <c r="L372" s="205"/>
      <c r="N372" s="141"/>
      <c r="O372" s="25"/>
    </row>
    <row r="373" spans="1:16" ht="15.75" x14ac:dyDescent="0.25">
      <c r="A373" s="228" t="s">
        <v>184</v>
      </c>
      <c r="B373" s="128"/>
      <c r="J373" s="128"/>
      <c r="L373" s="215"/>
      <c r="N373" s="128"/>
      <c r="O373" s="2"/>
      <c r="P373" s="62"/>
    </row>
    <row r="374" spans="1:16" x14ac:dyDescent="0.2">
      <c r="A374" s="146" t="s">
        <v>168</v>
      </c>
      <c r="B374" s="184">
        <v>16000</v>
      </c>
      <c r="J374" s="184">
        <v>16000</v>
      </c>
      <c r="L374" s="216">
        <v>0</v>
      </c>
      <c r="N374" s="69">
        <f t="shared" ref="N374" si="78">L374/J374</f>
        <v>0</v>
      </c>
      <c r="O374" s="218">
        <v>41</v>
      </c>
      <c r="P374" s="227" t="s">
        <v>68</v>
      </c>
    </row>
    <row r="375" spans="1:16" ht="15.75" thickBot="1" x14ac:dyDescent="0.25">
      <c r="A375" s="146" t="s">
        <v>185</v>
      </c>
      <c r="B375" s="184">
        <v>100000</v>
      </c>
      <c r="J375" s="184">
        <v>100000</v>
      </c>
      <c r="L375" s="216">
        <v>0</v>
      </c>
      <c r="N375" s="69">
        <f t="shared" ref="N375" si="79">L375/J375</f>
        <v>0</v>
      </c>
      <c r="O375" s="218" t="s">
        <v>179</v>
      </c>
      <c r="P375" s="227" t="s">
        <v>68</v>
      </c>
    </row>
    <row r="376" spans="1:16" ht="16.5" thickBot="1" x14ac:dyDescent="0.3">
      <c r="A376" s="148" t="s">
        <v>29</v>
      </c>
      <c r="B376" s="92">
        <f>SUM(B374:B375)</f>
        <v>116000</v>
      </c>
      <c r="J376" s="92">
        <f>SUM(J374:J375)</f>
        <v>116000</v>
      </c>
      <c r="L376" s="196">
        <f>SUM(L374:L375)</f>
        <v>0</v>
      </c>
      <c r="N376" s="125">
        <f>L376/J376</f>
        <v>0</v>
      </c>
      <c r="O376" s="25"/>
      <c r="P376" s="185"/>
    </row>
    <row r="377" spans="1:16" ht="15.75" x14ac:dyDescent="0.25">
      <c r="A377" s="168"/>
      <c r="B377" s="35"/>
      <c r="J377" s="35"/>
      <c r="L377" s="198"/>
      <c r="N377" s="35"/>
      <c r="O377" s="10"/>
    </row>
    <row r="378" spans="1:16" ht="16.5" thickBot="1" x14ac:dyDescent="0.3">
      <c r="A378" s="148"/>
      <c r="B378" s="128"/>
      <c r="J378" s="128"/>
      <c r="L378" s="215"/>
      <c r="N378" s="128"/>
      <c r="O378" s="2"/>
      <c r="P378" s="62"/>
    </row>
    <row r="379" spans="1:16" ht="16.5" thickBot="1" x14ac:dyDescent="0.3">
      <c r="A379" s="22" t="s">
        <v>35</v>
      </c>
      <c r="B379" s="170">
        <f>SUM(B376)</f>
        <v>116000</v>
      </c>
      <c r="J379" s="170">
        <f>SUM(J376)</f>
        <v>116000</v>
      </c>
      <c r="L379" s="224">
        <f>SUM(L376)</f>
        <v>0</v>
      </c>
      <c r="N379" s="171">
        <f>L379/J379</f>
        <v>0</v>
      </c>
      <c r="O379" s="25"/>
    </row>
    <row r="380" spans="1:16" ht="15.75" x14ac:dyDescent="0.25">
      <c r="A380" s="21"/>
      <c r="B380" s="128"/>
      <c r="J380" s="128"/>
      <c r="L380" s="215"/>
      <c r="N380" s="128"/>
      <c r="O380" s="25"/>
    </row>
    <row r="381" spans="1:16" ht="16.5" thickBot="1" x14ac:dyDescent="0.3">
      <c r="A381" s="168"/>
      <c r="B381" s="35"/>
      <c r="J381" s="35"/>
      <c r="L381" s="198"/>
      <c r="N381" s="35"/>
      <c r="O381" s="25"/>
    </row>
    <row r="382" spans="1:16" ht="16.5" thickBot="1" x14ac:dyDescent="0.3">
      <c r="A382" s="23" t="s">
        <v>36</v>
      </c>
      <c r="B382" s="150">
        <f>SUM(B379,B364)</f>
        <v>2648302</v>
      </c>
      <c r="J382" s="150">
        <f>SUM(J379,J364)</f>
        <v>2694797</v>
      </c>
      <c r="L382" s="209">
        <f>SUM(L379,L364)</f>
        <v>596282.94000000018</v>
      </c>
      <c r="N382" s="152">
        <f>L382/J382</f>
        <v>0.22127193254259975</v>
      </c>
      <c r="O382" s="25"/>
    </row>
    <row r="383" spans="1:16" x14ac:dyDescent="0.2">
      <c r="O383" s="2"/>
    </row>
  </sheetData>
  <printOptions horizontalCentered="1"/>
  <pageMargins left="0.59055118110236227" right="0.11811023622047245" top="0.43307086614173229" bottom="0" header="0.15748031496062992" footer="0.11811023622047245"/>
  <pageSetup paperSize="9" scale="68" orientation="landscape" r:id="rId1"/>
  <headerFooter alignWithMargins="0">
    <oddFooter>&amp;R&amp;P</oddFooter>
  </headerFooter>
  <rowBreaks count="9" manualBreakCount="9">
    <brk id="46" max="15" man="1"/>
    <brk id="80" max="15" man="1"/>
    <brk id="134" max="15" man="1"/>
    <brk id="171" max="15" man="1"/>
    <brk id="216" max="15" man="1"/>
    <brk id="258" max="15" man="1"/>
    <brk id="292" max="15" man="1"/>
    <brk id="320" max="15" man="1"/>
    <brk id="36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Company>Valaská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SLIVKOVÁ Zuzana</cp:lastModifiedBy>
  <cp:lastPrinted>2014-11-20T12:19:35Z</cp:lastPrinted>
  <dcterms:created xsi:type="dcterms:W3CDTF">2005-11-24T08:35:47Z</dcterms:created>
  <dcterms:modified xsi:type="dcterms:W3CDTF">2017-05-05T09:58:25Z</dcterms:modified>
</cp:coreProperties>
</file>