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kumenty/Desktop/Projektoví manažéri/OPLZ/Skladky/3.kolo/VO - skládky/Valaská/PHZ/Dokumenty/"/>
    </mc:Choice>
  </mc:AlternateContent>
  <xr:revisionPtr revIDLastSave="0" documentId="13_ncr:1_{C3063E98-F37F-B641-A2DD-0A1C4A30DB99}" xr6:coauthVersionLast="37" xr6:coauthVersionMax="37" xr10:uidLastSave="{00000000-0000-0000-0000-000000000000}"/>
  <bookViews>
    <workbookView xWindow="0" yWindow="460" windowWidth="22940" windowHeight="17380" activeTab="2" xr2:uid="{00000000-000D-0000-FFFF-FFFF00000000}"/>
  </bookViews>
  <sheets>
    <sheet name="Rekapitulácia" sheetId="1" r:id="rId1"/>
    <sheet name="Miesto s odpadom" sheetId="2" r:id="rId2"/>
    <sheet name="Miesto s odpadom (2)" sheetId="3" r:id="rId3"/>
  </sheets>
  <definedNames>
    <definedName name="_xlnm.Print_Titles" localSheetId="1">'Miesto s odpadom'!$111:$111</definedName>
    <definedName name="_xlnm.Print_Titles" localSheetId="2">'Miesto s odpadom (2)'!$111:$111</definedName>
    <definedName name="_xlnm.Print_Titles" localSheetId="0">Rekapitulácia!$85:$85</definedName>
    <definedName name="_xlnm.Print_Area" localSheetId="1">'Miesto s odpadom'!$C$4:$Q$70,'Miesto s odpadom'!$C$76:$Q$95,'Miesto s odpadom'!$C$101:$Q$128</definedName>
    <definedName name="_xlnm.Print_Area" localSheetId="2">'Miesto s odpadom (2)'!$C$4:$Q$70,'Miesto s odpadom (2)'!$C$76:$Q$95,'Miesto s odpadom (2)'!$C$101:$Q$128</definedName>
    <definedName name="_xlnm.Print_Area" localSheetId="0">Rekapitulácia!$C$4:$AP$70,Rekapitulácia!$C$76:$AP$92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6" i="3" l="1"/>
  <c r="N127" i="3"/>
  <c r="BK143" i="3"/>
  <c r="BI143" i="3"/>
  <c r="BH143" i="3"/>
  <c r="BG143" i="3"/>
  <c r="BE143" i="3"/>
  <c r="AA143" i="3"/>
  <c r="AA139" i="3" s="1"/>
  <c r="Y143" i="3"/>
  <c r="W143" i="3"/>
  <c r="BK139" i="3"/>
  <c r="Y139" i="3"/>
  <c r="W139" i="3"/>
  <c r="BK138" i="3"/>
  <c r="BI138" i="3"/>
  <c r="BH138" i="3"/>
  <c r="BG138" i="3"/>
  <c r="BE138" i="3"/>
  <c r="AA138" i="3"/>
  <c r="Y138" i="3"/>
  <c r="W138" i="3"/>
  <c r="BK137" i="3"/>
  <c r="BI137" i="3"/>
  <c r="BH137" i="3"/>
  <c r="BG137" i="3"/>
  <c r="BE137" i="3"/>
  <c r="AA137" i="3"/>
  <c r="Y137" i="3"/>
  <c r="W137" i="3"/>
  <c r="BK136" i="3"/>
  <c r="BI136" i="3"/>
  <c r="BH136" i="3"/>
  <c r="BG136" i="3"/>
  <c r="BF136" i="3"/>
  <c r="BE136" i="3"/>
  <c r="AA136" i="3"/>
  <c r="Y136" i="3"/>
  <c r="W136" i="3"/>
  <c r="BK135" i="3"/>
  <c r="BI135" i="3"/>
  <c r="H36" i="3" s="1"/>
  <c r="BH135" i="3"/>
  <c r="BG135" i="3"/>
  <c r="BE135" i="3"/>
  <c r="AA135" i="3"/>
  <c r="Y135" i="3"/>
  <c r="W135" i="3"/>
  <c r="BK134" i="3"/>
  <c r="BK133" i="3"/>
  <c r="BI133" i="3"/>
  <c r="BH133" i="3"/>
  <c r="BG133" i="3"/>
  <c r="BE133" i="3"/>
  <c r="AA133" i="3"/>
  <c r="Y133" i="3"/>
  <c r="W133" i="3"/>
  <c r="BK132" i="3"/>
  <c r="BI132" i="3"/>
  <c r="BH132" i="3"/>
  <c r="BG132" i="3"/>
  <c r="BE132" i="3"/>
  <c r="AA132" i="3"/>
  <c r="Y132" i="3"/>
  <c r="W132" i="3"/>
  <c r="BK131" i="3"/>
  <c r="BK130" i="3"/>
  <c r="BK129" i="3"/>
  <c r="BK128" i="3"/>
  <c r="N128" i="3"/>
  <c r="BK127" i="3"/>
  <c r="BF143" i="3"/>
  <c r="BK125" i="3"/>
  <c r="N125" i="3"/>
  <c r="BK124" i="3"/>
  <c r="N124" i="3"/>
  <c r="BK123" i="3"/>
  <c r="BI123" i="3"/>
  <c r="BH123" i="3"/>
  <c r="BG123" i="3"/>
  <c r="BF123" i="3"/>
  <c r="BE123" i="3"/>
  <c r="AA123" i="3"/>
  <c r="Y123" i="3"/>
  <c r="W123" i="3"/>
  <c r="BK122" i="3"/>
  <c r="BI122" i="3"/>
  <c r="BH122" i="3"/>
  <c r="BG122" i="3"/>
  <c r="BF122" i="3"/>
  <c r="BE122" i="3"/>
  <c r="AA122" i="3"/>
  <c r="Y122" i="3"/>
  <c r="W122" i="3"/>
  <c r="N122" i="3"/>
  <c r="BF138" i="3"/>
  <c r="N121" i="3"/>
  <c r="N120" i="3"/>
  <c r="BK119" i="3"/>
  <c r="BI119" i="3"/>
  <c r="BH119" i="3"/>
  <c r="BG119" i="3"/>
  <c r="BF119" i="3"/>
  <c r="BE119" i="3"/>
  <c r="AA119" i="3"/>
  <c r="Y119" i="3"/>
  <c r="W119" i="3"/>
  <c r="N119" i="3"/>
  <c r="BF137" i="3" s="1"/>
  <c r="BK118" i="3"/>
  <c r="BI118" i="3"/>
  <c r="BH118" i="3"/>
  <c r="BG118" i="3"/>
  <c r="BF118" i="3"/>
  <c r="BE118" i="3"/>
  <c r="AA118" i="3"/>
  <c r="Y118" i="3"/>
  <c r="W118" i="3"/>
  <c r="N118" i="3"/>
  <c r="BF135" i="3"/>
  <c r="BK117" i="3"/>
  <c r="BI117" i="3"/>
  <c r="BH117" i="3"/>
  <c r="BG117" i="3"/>
  <c r="BF117" i="3"/>
  <c r="BE117" i="3"/>
  <c r="AA117" i="3"/>
  <c r="Y117" i="3"/>
  <c r="Y114" i="3" s="1"/>
  <c r="Y113" i="3" s="1"/>
  <c r="Y112" i="3" s="1"/>
  <c r="W117" i="3"/>
  <c r="N117" i="3"/>
  <c r="N116" i="3"/>
  <c r="BF132" i="3" s="1"/>
  <c r="N115" i="3"/>
  <c r="BK114" i="3"/>
  <c r="AA114" i="3"/>
  <c r="W114" i="3"/>
  <c r="W113" i="3"/>
  <c r="W112" i="3"/>
  <c r="F106" i="3"/>
  <c r="F104" i="3"/>
  <c r="F81" i="3"/>
  <c r="F79" i="3"/>
  <c r="M28" i="3"/>
  <c r="O18" i="3"/>
  <c r="E18" i="3"/>
  <c r="M83" i="3"/>
  <c r="O17" i="3"/>
  <c r="O15" i="3"/>
  <c r="E15" i="3"/>
  <c r="F84" i="3" s="1"/>
  <c r="O14" i="3"/>
  <c r="O9" i="3"/>
  <c r="M81" i="3" s="1"/>
  <c r="F6" i="3"/>
  <c r="F78" i="3" s="1"/>
  <c r="N120" i="2"/>
  <c r="N121" i="2"/>
  <c r="F103" i="3"/>
  <c r="M108" i="3"/>
  <c r="F109" i="3"/>
  <c r="N126" i="2"/>
  <c r="N115" i="2"/>
  <c r="N116" i="2"/>
  <c r="BF132" i="2" s="1"/>
  <c r="N117" i="2"/>
  <c r="BF133" i="2"/>
  <c r="N118" i="2"/>
  <c r="BF135" i="2"/>
  <c r="N119" i="2"/>
  <c r="BF137" i="2" s="1"/>
  <c r="N122" i="2"/>
  <c r="BF138" i="2" s="1"/>
  <c r="N124" i="2"/>
  <c r="N125" i="2"/>
  <c r="N127" i="2"/>
  <c r="BF143" i="2"/>
  <c r="N128" i="2"/>
  <c r="M28" i="2"/>
  <c r="AK27" i="1"/>
  <c r="BK131" i="2"/>
  <c r="BK143" i="2"/>
  <c r="BK139" i="2"/>
  <c r="BK129" i="2"/>
  <c r="BK128" i="2"/>
  <c r="BK134" i="2"/>
  <c r="BK130" i="2"/>
  <c r="BK127" i="2"/>
  <c r="BK125" i="2"/>
  <c r="BK124" i="2"/>
  <c r="Y117" i="2"/>
  <c r="Y114" i="2" s="1"/>
  <c r="Y113" i="2" s="1"/>
  <c r="Y112" i="2" s="1"/>
  <c r="Y118" i="2"/>
  <c r="Y119" i="2"/>
  <c r="Y122" i="2"/>
  <c r="Y123" i="2"/>
  <c r="Y132" i="2"/>
  <c r="Y133" i="2"/>
  <c r="Y135" i="2"/>
  <c r="Y136" i="2"/>
  <c r="Y137" i="2"/>
  <c r="Y138" i="2"/>
  <c r="Y143" i="2"/>
  <c r="Y139" i="2"/>
  <c r="AY88" i="1"/>
  <c r="AX88" i="1"/>
  <c r="BI143" i="2"/>
  <c r="BH143" i="2"/>
  <c r="BG143" i="2"/>
  <c r="BE143" i="2"/>
  <c r="AA143" i="2"/>
  <c r="AA139" i="2"/>
  <c r="W143" i="2"/>
  <c r="W139" i="2"/>
  <c r="BI138" i="2"/>
  <c r="BH138" i="2"/>
  <c r="BG138" i="2"/>
  <c r="BG137" i="2"/>
  <c r="BG117" i="2"/>
  <c r="BG118" i="2"/>
  <c r="BG119" i="2"/>
  <c r="BG122" i="2"/>
  <c r="BG123" i="2"/>
  <c r="BG132" i="2"/>
  <c r="BG133" i="2"/>
  <c r="BG135" i="2"/>
  <c r="BG136" i="2"/>
  <c r="BE138" i="2"/>
  <c r="AA138" i="2"/>
  <c r="W138" i="2"/>
  <c r="BK138" i="2"/>
  <c r="BI137" i="2"/>
  <c r="BH137" i="2"/>
  <c r="BE137" i="2"/>
  <c r="BE117" i="2"/>
  <c r="BE118" i="2"/>
  <c r="BE119" i="2"/>
  <c r="BE122" i="2"/>
  <c r="BE123" i="2"/>
  <c r="BE132" i="2"/>
  <c r="BE133" i="2"/>
  <c r="BE135" i="2"/>
  <c r="BE136" i="2"/>
  <c r="BF117" i="2"/>
  <c r="AW88" i="1"/>
  <c r="AA137" i="2"/>
  <c r="W137" i="2"/>
  <c r="BK137" i="2"/>
  <c r="BK117" i="2"/>
  <c r="BK114" i="2" s="1"/>
  <c r="BK113" i="2" s="1"/>
  <c r="BK112" i="2" s="1"/>
  <c r="BI136" i="2"/>
  <c r="BH136" i="2"/>
  <c r="AA136" i="2"/>
  <c r="W136" i="2"/>
  <c r="BK136" i="2"/>
  <c r="BF136" i="2"/>
  <c r="BI135" i="2"/>
  <c r="BH135" i="2"/>
  <c r="AA135" i="2"/>
  <c r="W135" i="2"/>
  <c r="BK135" i="2"/>
  <c r="BI133" i="2"/>
  <c r="BH133" i="2"/>
  <c r="AA133" i="2"/>
  <c r="W133" i="2"/>
  <c r="BK133" i="2"/>
  <c r="BI132" i="2"/>
  <c r="BH132" i="2"/>
  <c r="AA132" i="2"/>
  <c r="W132" i="2"/>
  <c r="BK132" i="2"/>
  <c r="BI123" i="2"/>
  <c r="BH123" i="2"/>
  <c r="AA123" i="2"/>
  <c r="W123" i="2"/>
  <c r="BK123" i="2"/>
  <c r="BF123" i="2"/>
  <c r="BI122" i="2"/>
  <c r="BH122" i="2"/>
  <c r="AA122" i="2"/>
  <c r="W122" i="2"/>
  <c r="BK122" i="2"/>
  <c r="BF122" i="2"/>
  <c r="BI119" i="2"/>
  <c r="BH119" i="2"/>
  <c r="BF119" i="2"/>
  <c r="AA119" i="2"/>
  <c r="W119" i="2"/>
  <c r="BK119" i="2"/>
  <c r="BI118" i="2"/>
  <c r="BH118" i="2"/>
  <c r="BF118" i="2"/>
  <c r="AA118" i="2"/>
  <c r="W118" i="2"/>
  <c r="BK118" i="2"/>
  <c r="BI117" i="2"/>
  <c r="BH117" i="2"/>
  <c r="AA117" i="2"/>
  <c r="AA114" i="2"/>
  <c r="AA113" i="2" s="1"/>
  <c r="AA112" i="2" s="1"/>
  <c r="W117" i="2"/>
  <c r="W114" i="2" s="1"/>
  <c r="W113" i="2" s="1"/>
  <c r="W112" i="2" s="1"/>
  <c r="AU88" i="1" s="1"/>
  <c r="AU87" i="1" s="1"/>
  <c r="E18" i="2"/>
  <c r="M108" i="2"/>
  <c r="F106" i="2"/>
  <c r="F104" i="2"/>
  <c r="F6" i="2"/>
  <c r="F78" i="2" s="1"/>
  <c r="F103" i="2"/>
  <c r="AS88" i="1"/>
  <c r="AS87" i="1" s="1"/>
  <c r="O9" i="2"/>
  <c r="M81" i="2" s="1"/>
  <c r="F81" i="2"/>
  <c r="F79" i="2"/>
  <c r="O18" i="2"/>
  <c r="O17" i="2"/>
  <c r="O15" i="2"/>
  <c r="E15" i="2"/>
  <c r="F84" i="2"/>
  <c r="O14" i="2"/>
  <c r="AM83" i="1"/>
  <c r="L83" i="1"/>
  <c r="AM82" i="1"/>
  <c r="L82" i="1"/>
  <c r="AM80" i="1"/>
  <c r="L80" i="1"/>
  <c r="L78" i="1"/>
  <c r="BA88" i="1"/>
  <c r="BA87" i="1" s="1"/>
  <c r="AW87" i="1" s="1"/>
  <c r="F109" i="2"/>
  <c r="M83" i="2"/>
  <c r="M106" i="2"/>
  <c r="N123" i="2" l="1"/>
  <c r="N91" i="2" s="1"/>
  <c r="H35" i="2"/>
  <c r="BC88" i="1" s="1"/>
  <c r="BC87" i="1" s="1"/>
  <c r="AY87" i="1" s="1"/>
  <c r="H34" i="2"/>
  <c r="BB88" i="1" s="1"/>
  <c r="BB87" i="1" s="1"/>
  <c r="W33" i="1" s="1"/>
  <c r="H36" i="2"/>
  <c r="BD88" i="1" s="1"/>
  <c r="BD87" i="1" s="1"/>
  <c r="W35" i="1" s="1"/>
  <c r="N114" i="2"/>
  <c r="N90" i="2" s="1"/>
  <c r="BK113" i="3"/>
  <c r="BK112" i="3" s="1"/>
  <c r="H35" i="3"/>
  <c r="N123" i="3"/>
  <c r="N91" i="3" s="1"/>
  <c r="H34" i="3"/>
  <c r="N114" i="3"/>
  <c r="AA113" i="3"/>
  <c r="AA112" i="3" s="1"/>
  <c r="M106" i="3"/>
  <c r="BF133" i="3"/>
  <c r="W34" i="1" l="1"/>
  <c r="AX87" i="1"/>
  <c r="N112" i="2"/>
  <c r="N88" i="2" s="1"/>
  <c r="L95" i="2" s="1"/>
  <c r="N113" i="2"/>
  <c r="N89" i="2"/>
  <c r="N113" i="3"/>
  <c r="N112" i="3"/>
  <c r="N88" i="3" s="1"/>
  <c r="M27" i="3" s="1"/>
  <c r="N90" i="3"/>
  <c r="N89" i="3" s="1"/>
  <c r="M27" i="2" l="1"/>
  <c r="M30" i="2" s="1"/>
  <c r="L38" i="2" s="1"/>
  <c r="L95" i="3"/>
  <c r="M30" i="3"/>
  <c r="AG89" i="1"/>
  <c r="AN89" i="1" s="1"/>
  <c r="AG88" i="1" l="1"/>
  <c r="AN88" i="1" s="1"/>
  <c r="AN87" i="1" s="1"/>
  <c r="AN92" i="1" s="1"/>
  <c r="H32" i="2"/>
  <c r="AZ88" i="1" s="1"/>
  <c r="AZ87" i="1" s="1"/>
  <c r="AV87" i="1" s="1"/>
  <c r="AT87" i="1" s="1"/>
  <c r="H32" i="3"/>
  <c r="M32" i="3" s="1"/>
  <c r="L38" i="3"/>
  <c r="AG87" i="1" l="1"/>
  <c r="AK26" i="1" s="1"/>
  <c r="AK29" i="1" s="1"/>
  <c r="M32" i="2"/>
  <c r="AV88" i="1" s="1"/>
  <c r="AT88" i="1" s="1"/>
  <c r="AG92" i="1" l="1"/>
  <c r="W31" i="1"/>
  <c r="AK31" i="1" s="1"/>
  <c r="AK37" i="1"/>
</calcChain>
</file>

<file path=xl/sharedStrings.xml><?xml version="1.0" encoding="utf-8"?>
<sst xmlns="http://schemas.openxmlformats.org/spreadsheetml/2006/main" count="644" uniqueCount="151">
  <si>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</si>
  <si>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</si>
  <si>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</si>
  <si>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</si>
  <si>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</si>
  <si>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</si>
  <si>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</si>
  <si>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</si>
  <si>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</si>
  <si>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v ---  nižšie sa nachádzajú doplnkové a pomocné údaje k zostavám  --- v</t>
  </si>
  <si>
    <t>Kód:</t>
  </si>
  <si>
    <t>JKSO:</t>
  </si>
  <si>
    <t>KS:</t>
  </si>
  <si>
    <t>Miesto:</t>
  </si>
  <si>
    <t>Dátum:</t>
  </si>
  <si>
    <t>Objednávateľ:</t>
  </si>
  <si>
    <t>IČO:</t>
  </si>
  <si>
    <t>IČO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</si>
  <si>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</si>
  <si>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</si>
  <si>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</si>
  <si>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</si>
  <si>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</si>
  <si>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</si>
  <si>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</si>
  <si>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</si>
  <si>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</si>
  <si>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</si>
  <si>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</si>
  <si>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</si>
  <si>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</si>
  <si>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</si>
  <si>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</si>
  <si>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</si>
  <si>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</si>
  <si>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</si>
  <si>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</si>
  <si>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</si>
  <si>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Dátum a podpis:</t>
  </si>
  <si>
    <t>Pečiatka</t>
  </si>
  <si>
    <t>Zhotoviteľ</t>
  </si>
  <si>
    <t>Informatívne údaje z listov zákaziek</t>
  </si>
  <si>
    <t>Kód</t>
  </si>
  <si>
    <t>Objekt</t>
  </si>
  <si>
    <t>Cena bez DPH [EUR]</t>
  </si>
  <si>
    <t>Cena s DPH [EUR]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</si>
  <si>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</si>
  <si>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</si>
  <si>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</si>
  <si>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</si>
  <si>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</si>
  <si>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</si>
  <si>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</si>
  <si>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</si>
  <si>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</si>
  <si>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</si>
  <si>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</si>
  <si>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</si>
  <si>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1) Náklady z rozpočtov</t>
  </si>
  <si>
    <t>D</t>
  </si>
  <si>
    <t>0</t>
  </si>
  <si>
    <t>###NOIMPORT###</t>
  </si>
  <si>
    <t>IMPORT</t>
  </si>
  <si>
    <t>{8f3b04ba-8764-4976-becf-8fee7cc9991a}</t>
  </si>
  <si>
    <t>{00000000-0000-0000-0000-000000000000}</t>
  </si>
  <si>
    <t>001</t>
  </si>
  <si>
    <t>1</t>
  </si>
  <si>
    <t>{3f079200-5c65-488f-9eab-2397e536464a}</t>
  </si>
  <si>
    <t>2) Ostatné náklady zo súhrnného listu</t>
  </si>
  <si>
    <t>Späť na hárok: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</si>
  <si>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</si>
  <si>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</si>
  <si>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</si>
  <si>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</si>
  <si>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</si>
  <si>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</si>
  <si>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</si>
  <si>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</si>
  <si>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</si>
  <si>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</si>
  <si>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</si>
  <si>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</si>
  <si>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</si>
  <si>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</si>
  <si>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</si>
  <si>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</si>
  <si>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</si>
  <si>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</si>
  <si>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</si>
  <si>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</si>
  <si>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
[t]</t>
  </si>
  <si>
    <t>Hmotnosť
celkom [t]</t>
  </si>
  <si>
    <t>J. suť [t]</t>
  </si>
  <si>
    <t>Suť Celkom [t]</t>
  </si>
  <si>
    <t>ROZPOCET</t>
  </si>
  <si>
    <t>K</t>
  </si>
  <si>
    <t>m2</t>
  </si>
  <si>
    <t>4</t>
  </si>
  <si>
    <t>2</t>
  </si>
  <si>
    <t>-2047151843</t>
  </si>
  <si>
    <t>-626981249</t>
  </si>
  <si>
    <t>-465791263</t>
  </si>
  <si>
    <t>-79092079</t>
  </si>
  <si>
    <t>1736257275</t>
  </si>
  <si>
    <t>Nakladanie zhrnutého odpadu na dopravný prostriedok</t>
  </si>
  <si>
    <t>m3</t>
  </si>
  <si>
    <t>1310239757</t>
  </si>
  <si>
    <t>Zhrnutie odpadu z plochy pozemku do násypu (cca 100 mm vrstva)</t>
  </si>
  <si>
    <t>-273860285</t>
  </si>
  <si>
    <t>Uloženie odpadu na skládky nad 1000 do 10000 m3</t>
  </si>
  <si>
    <t>-1885514751</t>
  </si>
  <si>
    <t>680701265</t>
  </si>
  <si>
    <t>Úprava terénu - hrubé urovnanie, zasypanie vzniknutých jám</t>
  </si>
  <si>
    <t>-1077885590</t>
  </si>
  <si>
    <t>Manuálne vyzbieranie zvyškov odpadu po zhrnutí odpadu z plochy pracovníkmi</t>
  </si>
  <si>
    <t>-1344294888</t>
  </si>
  <si>
    <t>t</t>
  </si>
  <si>
    <t>563812315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</si>
  <si>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</si>
  <si>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</si>
  <si>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</si>
  <si>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</si>
  <si>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</si>
  <si>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</si>
  <si>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Odvoz odpadu na skládky do 1 km</t>
  </si>
  <si>
    <t>Cena za uloženie odpadu - zmesový komunálny odpad</t>
  </si>
  <si>
    <t xml:space="preserve">Odstránenie krovín a stromov s koreňom s priemerom kmeňa do 100 mm, do 1000 m2 </t>
  </si>
  <si>
    <t>Odvoz odpadu na skládky za každý ďalší 1 km</t>
  </si>
  <si>
    <t>Služby</t>
  </si>
  <si>
    <t>Zemné práce</t>
  </si>
  <si>
    <t>Ostatné služby</t>
  </si>
  <si>
    <t xml:space="preserve">REKAPITULÁCIA OBJEKTOV </t>
  </si>
  <si>
    <t>Názov:</t>
  </si>
  <si>
    <t>Názov projektu:</t>
  </si>
  <si>
    <t>Celkové náklady za 1) + 2)</t>
  </si>
  <si>
    <t>Celkové náklady za  1) + 2)</t>
  </si>
  <si>
    <t>Cena za uloženie odpadu - stavebný odpad</t>
  </si>
  <si>
    <t>Založenie trávnika lúčneho výsevom v rovine alebo na svahu do 1:5</t>
  </si>
  <si>
    <t>Tráva - Trávové semeno</t>
  </si>
  <si>
    <t>kg</t>
  </si>
  <si>
    <t>Nakladanie alebo prekladanie sutiny (odpadu)</t>
  </si>
  <si>
    <t>SÚHRNNÝ LIST</t>
  </si>
  <si>
    <t xml:space="preserve">Ostatné </t>
  </si>
  <si>
    <t xml:space="preserve">C 1125/2    </t>
  </si>
  <si>
    <t>Sanácia nelegálne umiestneného odpadu v obci Valaská</t>
  </si>
  <si>
    <t>Obec Valaská</t>
  </si>
  <si>
    <t>002</t>
  </si>
  <si>
    <t>Miesto s nezákonne uloženým odpadom - C 1125/2</t>
  </si>
  <si>
    <t>C 2644 (E 1861 a E 1862)</t>
  </si>
  <si>
    <t>Miesto s nezákonne uloženým odpadom - C 2644  (E 1861 a E 1862)</t>
  </si>
  <si>
    <t>DD.MM.RRRR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</si>
</sst>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12"/>
      <name val="Trebuchet MS"/>
      <family val="2"/>
    </font>
    <font>
      <sz val="8"/>
      <color theme="1" tint="0.49998474074526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0" xfId="1" applyFont="1" applyAlignment="1" applyProtection="1">
      <alignment horizontal="center" vertical="center"/>
    </xf>
    <xf numFmtId="0" fontId="34" fillId="2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33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0" fontId="2" fillId="0" borderId="0" xfId="0" applyFont="1" applyBorder="1" applyAlignment="1">
      <alignment horizontal="left" vertical="center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49" fontId="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/>
    </xf>
    <xf numFmtId="0" fontId="0" fillId="0" borderId="25" xfId="0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Border="1" applyAlignment="1">
      <alignment vertical="center"/>
    </xf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0" fontId="0" fillId="5" borderId="0" xfId="0" applyFont="1" applyFill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4" fontId="0" fillId="0" borderId="17" xfId="0" applyNumberFormat="1" applyFont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0" fillId="0" borderId="0" xfId="0" applyBorder="1"/>
    <xf numFmtId="4" fontId="14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14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vertical="center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167" fontId="0" fillId="0" borderId="22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Fill="1" applyBorder="1" applyAlignment="1" applyProtection="1">
      <alignment vertical="center"/>
      <protection locked="0"/>
    </xf>
    <xf numFmtId="167" fontId="0" fillId="0" borderId="24" xfId="0" applyNumberFormat="1" applyFont="1" applyFill="1" applyBorder="1" applyAlignment="1" applyProtection="1">
      <alignment vertical="center"/>
      <protection locked="0"/>
    </xf>
    <xf numFmtId="0" fontId="34" fillId="2" borderId="0" xfId="1" applyFont="1" applyFill="1" applyAlignment="1" applyProtection="1">
      <alignment horizontal="center" vertical="center"/>
    </xf>
    <xf numFmtId="167" fontId="20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167" fontId="6" fillId="0" borderId="23" xfId="0" applyNumberFormat="1" applyFont="1" applyFill="1" applyBorder="1" applyAlignment="1"/>
    <xf numFmtId="167" fontId="0" fillId="0" borderId="25" xfId="0" applyNumberFormat="1" applyFon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3" fillId="5" borderId="9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958A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0EDDE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0EDDE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958A4.tmp" descr="C:\CENKROSplusData\System\Temp\rad958A4.tmp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0EDDE.tmp" descr="C:\CENKROSplusData\System\Temp\rad0EDDE.tmp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0EDDE.tmp" descr="C:\CENKROSplusData\System\Temp\rad0EDDE.tmp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workbookViewId="0">
      <pane ySplit="1" topLeftCell="A2" activePane="bottomLeft" state="frozen"/>
      <selection pane="bottomLeft" activeCell="AL68" sqref="AL68"/>
    </sheetView>
  </sheetViews>
  <sheetFormatPr baseColWidth="10" defaultColWidth="9" defaultRowHeight="11" x14ac:dyDescent="0.15"/>
  <cols>
    <col min="1" max="1" width="8.25" customWidth="1"/>
    <col min="2" max="2" width="1.75" customWidth="1"/>
    <col min="3" max="3" width="4.25" customWidth="1"/>
    <col min="4" max="9" width="2.25" customWidth="1"/>
    <col min="10" max="10" width="7.25" customWidth="1"/>
    <col min="11" max="11" width="2.25" customWidth="1"/>
    <col min="12" max="12" width="3.25" customWidth="1"/>
    <col min="13" max="13" width="1.75" customWidth="1"/>
    <col min="14" max="33" width="2.25" customWidth="1"/>
    <col min="34" max="34" width="3.25" customWidth="1"/>
    <col min="35" max="35" width="6.25" customWidth="1"/>
    <col min="36" max="36" width="2.5" customWidth="1"/>
    <col min="37" max="37" width="1.5" customWidth="1"/>
    <col min="38" max="38" width="9" customWidth="1"/>
    <col min="39" max="39" width="3.25" customWidth="1"/>
    <col min="40" max="40" width="13.25" customWidth="1"/>
    <col min="41" max="41" width="7.25" customWidth="1"/>
    <col min="42" max="42" width="4.25" customWidth="1"/>
    <col min="43" max="43" width="1.75" customWidth="1"/>
    <col min="44" max="44" width="13.75" customWidth="1"/>
    <col min="45" max="46" width="25.75" hidden="1" customWidth="1"/>
    <col min="47" max="47" width="25" hidden="1" customWidth="1"/>
    <col min="48" max="52" width="21.75" hidden="1" customWidth="1"/>
    <col min="53" max="53" width="19.25" hidden="1" customWidth="1"/>
    <col min="54" max="54" width="25" hidden="1" customWidth="1"/>
    <col min="55" max="56" width="19.25" hidden="1" customWidth="1"/>
    <col min="57" max="57" width="66.25" customWidth="1"/>
    <col min="71" max="89" width="9.25" hidden="1"/>
  </cols>
  <sheetData>
    <row r="1" spans="1:73" ht="21.5" customHeight="1" x14ac:dyDescent="0.15">
      <c r="A1" s="138" t="s">
        <v>0</v>
      </c>
      <c r="B1" s="139"/>
      <c r="C1" s="139"/>
      <c r="D1" s="140" t="s">
        <v>1</v>
      </c>
      <c r="E1" s="139"/>
      <c r="F1" s="139"/>
      <c r="G1" s="139"/>
      <c r="H1" s="139"/>
      <c r="I1" s="139"/>
      <c r="J1" s="139"/>
      <c r="K1" s="137" t="s">
        <v>118</v>
      </c>
      <c r="L1" s="137"/>
      <c r="M1" s="137"/>
      <c r="N1" s="137"/>
      <c r="O1" s="137"/>
      <c r="P1" s="137"/>
      <c r="Q1" s="137"/>
      <c r="R1" s="137"/>
      <c r="S1" s="137"/>
      <c r="T1" s="139"/>
      <c r="U1" s="139"/>
      <c r="V1" s="139"/>
      <c r="W1" s="137" t="s">
        <v>119</v>
      </c>
      <c r="X1" s="137"/>
      <c r="Y1" s="137"/>
      <c r="Z1" s="137"/>
      <c r="AA1" s="137"/>
      <c r="AB1" s="137"/>
      <c r="AC1" s="137"/>
      <c r="AD1" s="137"/>
      <c r="AE1" s="137"/>
      <c r="AF1" s="137"/>
      <c r="AG1" s="139"/>
      <c r="AH1" s="139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">
        <v>2</v>
      </c>
      <c r="BB1" s="10" t="s">
        <v>3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T1" s="12" t="s">
        <v>4</v>
      </c>
      <c r="BU1" s="12" t="s">
        <v>4</v>
      </c>
    </row>
    <row r="2" spans="1:73" ht="37" customHeight="1" x14ac:dyDescent="0.15">
      <c r="C2" s="179" t="s">
        <v>5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R2" s="166" t="s">
        <v>6</v>
      </c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S2" s="13" t="s">
        <v>7</v>
      </c>
      <c r="BT2" s="13" t="s">
        <v>8</v>
      </c>
    </row>
    <row r="3" spans="1:73" ht="7" customHeight="1" x14ac:dyDescent="0.15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7</v>
      </c>
      <c r="BT3" s="13" t="s">
        <v>8</v>
      </c>
    </row>
    <row r="4" spans="1:73" ht="37" customHeight="1" x14ac:dyDescent="0.15">
      <c r="B4" s="17"/>
      <c r="C4" s="180" t="s">
        <v>141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9"/>
      <c r="AS4" s="20" t="s">
        <v>9</v>
      </c>
      <c r="BS4" s="13" t="s">
        <v>7</v>
      </c>
    </row>
    <row r="5" spans="1:73" ht="14.5" customHeight="1" x14ac:dyDescent="0.15">
      <c r="B5" s="17"/>
      <c r="C5" s="18"/>
      <c r="D5" s="21" t="s">
        <v>10</v>
      </c>
      <c r="E5" s="18"/>
      <c r="F5" s="18"/>
      <c r="G5" s="18"/>
      <c r="H5" s="18"/>
      <c r="I5" s="18"/>
      <c r="J5" s="18"/>
      <c r="K5" s="18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8"/>
      <c r="AQ5" s="19"/>
      <c r="BS5" s="13" t="s">
        <v>7</v>
      </c>
    </row>
    <row r="6" spans="1:73" ht="37" customHeight="1" x14ac:dyDescent="0.15">
      <c r="B6" s="17"/>
      <c r="C6" s="18"/>
      <c r="D6" s="23" t="s">
        <v>133</v>
      </c>
      <c r="E6" s="18"/>
      <c r="F6" s="18"/>
      <c r="G6" s="18"/>
      <c r="H6" s="18"/>
      <c r="I6" s="18"/>
      <c r="J6" s="18"/>
      <c r="K6" s="182" t="s">
        <v>144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8"/>
      <c r="AQ6" s="19"/>
      <c r="BS6" s="13" t="s">
        <v>7</v>
      </c>
    </row>
    <row r="7" spans="1:73" ht="14.5" customHeight="1" x14ac:dyDescent="0.15">
      <c r="B7" s="17"/>
      <c r="C7" s="18"/>
      <c r="D7" s="24" t="s">
        <v>11</v>
      </c>
      <c r="E7" s="18"/>
      <c r="F7" s="18"/>
      <c r="G7" s="18"/>
      <c r="H7" s="18"/>
      <c r="I7" s="18"/>
      <c r="J7" s="18"/>
      <c r="K7" s="22" t="s">
        <v>3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4" t="s">
        <v>12</v>
      </c>
      <c r="AL7" s="18"/>
      <c r="AM7" s="18"/>
      <c r="AN7" s="22" t="s">
        <v>3</v>
      </c>
      <c r="AO7" s="18"/>
      <c r="AP7" s="18"/>
      <c r="AQ7" s="19"/>
      <c r="BS7" s="13" t="s">
        <v>7</v>
      </c>
    </row>
    <row r="8" spans="1:73" ht="14.5" customHeight="1" x14ac:dyDescent="0.15">
      <c r="B8" s="17"/>
      <c r="C8" s="18"/>
      <c r="D8" s="24" t="s">
        <v>13</v>
      </c>
      <c r="E8" s="18"/>
      <c r="F8" s="18"/>
      <c r="G8" s="18"/>
      <c r="H8" s="18"/>
      <c r="I8" s="18"/>
      <c r="J8" s="18"/>
      <c r="K8" s="149" t="s">
        <v>145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4" t="s">
        <v>14</v>
      </c>
      <c r="AL8" s="18"/>
      <c r="AM8" s="18"/>
      <c r="AN8" s="148" t="s">
        <v>150</v>
      </c>
      <c r="AO8" s="18"/>
      <c r="AP8" s="18"/>
      <c r="AQ8" s="19"/>
      <c r="BS8" s="13" t="s">
        <v>7</v>
      </c>
    </row>
    <row r="9" spans="1:73" ht="14.5" customHeight="1" x14ac:dyDescent="0.1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BS9" s="13" t="s">
        <v>7</v>
      </c>
    </row>
    <row r="10" spans="1:73" ht="14.5" customHeight="1" x14ac:dyDescent="0.15">
      <c r="B10" s="17"/>
      <c r="C10" s="18"/>
      <c r="D10" s="24" t="s">
        <v>15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4" t="s">
        <v>16</v>
      </c>
      <c r="AL10" s="18"/>
      <c r="AM10" s="18"/>
      <c r="AN10" s="22" t="s">
        <v>3</v>
      </c>
      <c r="AO10" s="18"/>
      <c r="AP10" s="18"/>
      <c r="AQ10" s="19"/>
      <c r="BS10" s="13" t="s">
        <v>7</v>
      </c>
    </row>
    <row r="11" spans="1:73" ht="18.5" customHeight="1" x14ac:dyDescent="0.15">
      <c r="B11" s="17"/>
      <c r="C11" s="18"/>
      <c r="D11" s="142"/>
      <c r="E11" s="22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4" t="s">
        <v>17</v>
      </c>
      <c r="AL11" s="18"/>
      <c r="AM11" s="18"/>
      <c r="AN11" s="22" t="s">
        <v>3</v>
      </c>
      <c r="AO11" s="18"/>
      <c r="AP11" s="18"/>
      <c r="AQ11" s="19"/>
      <c r="BS11" s="13" t="s">
        <v>7</v>
      </c>
    </row>
    <row r="12" spans="1:73" ht="7" customHeight="1" x14ac:dyDescent="0.15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BS12" s="13" t="s">
        <v>7</v>
      </c>
    </row>
    <row r="13" spans="1:73" ht="14.5" customHeight="1" x14ac:dyDescent="0.15">
      <c r="B13" s="17"/>
      <c r="C13" s="18"/>
      <c r="D13" s="24" t="s">
        <v>18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4" t="s">
        <v>16</v>
      </c>
      <c r="AL13" s="18"/>
      <c r="AM13" s="18"/>
      <c r="AN13" s="22" t="s">
        <v>3</v>
      </c>
      <c r="AO13" s="18"/>
      <c r="AP13" s="18"/>
      <c r="AQ13" s="19"/>
      <c r="BS13" s="13" t="s">
        <v>7</v>
      </c>
    </row>
    <row r="14" spans="1:73" ht="12" x14ac:dyDescent="0.15">
      <c r="B14" s="17"/>
      <c r="C14" s="18"/>
      <c r="D14" s="18"/>
      <c r="E14" s="22" t="s">
        <v>19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4" t="s">
        <v>17</v>
      </c>
      <c r="AL14" s="18"/>
      <c r="AM14" s="18"/>
      <c r="AN14" s="22" t="s">
        <v>3</v>
      </c>
      <c r="AO14" s="18"/>
      <c r="AP14" s="18"/>
      <c r="AQ14" s="19"/>
      <c r="BS14" s="13" t="s">
        <v>7</v>
      </c>
    </row>
    <row r="15" spans="1:73" ht="7" customHeight="1" x14ac:dyDescent="0.1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  <c r="BS15" s="13" t="s">
        <v>4</v>
      </c>
    </row>
    <row r="16" spans="1:73" ht="14.5" customHeight="1" x14ac:dyDescent="0.15">
      <c r="B16" s="17"/>
      <c r="C16" s="18"/>
      <c r="D16" s="24" t="s">
        <v>20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4" t="s">
        <v>16</v>
      </c>
      <c r="AL16" s="18"/>
      <c r="AM16" s="18"/>
      <c r="AN16" s="22" t="s">
        <v>3</v>
      </c>
      <c r="AO16" s="18"/>
      <c r="AP16" s="18"/>
      <c r="AQ16" s="19"/>
      <c r="BS16" s="13" t="s">
        <v>4</v>
      </c>
    </row>
    <row r="17" spans="2:71" ht="18.5" customHeight="1" x14ac:dyDescent="0.15">
      <c r="B17" s="17"/>
      <c r="C17" s="18"/>
      <c r="D17" s="18"/>
      <c r="E17" s="22" t="s">
        <v>19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4" t="s">
        <v>17</v>
      </c>
      <c r="AL17" s="18"/>
      <c r="AM17" s="18"/>
      <c r="AN17" s="22" t="s">
        <v>3</v>
      </c>
      <c r="AO17" s="18"/>
      <c r="AP17" s="18"/>
      <c r="AQ17" s="19"/>
      <c r="BS17" s="13" t="s">
        <v>21</v>
      </c>
    </row>
    <row r="18" spans="2:71" ht="7" customHeight="1" x14ac:dyDescent="0.1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9"/>
      <c r="BS18" s="13" t="s">
        <v>22</v>
      </c>
    </row>
    <row r="19" spans="2:71" ht="14.5" customHeight="1" x14ac:dyDescent="0.15">
      <c r="B19" s="17"/>
      <c r="C19" s="18"/>
      <c r="D19" s="24" t="s">
        <v>23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4" t="s">
        <v>16</v>
      </c>
      <c r="AL19" s="18"/>
      <c r="AM19" s="18"/>
      <c r="AN19" s="22" t="s">
        <v>3</v>
      </c>
      <c r="AO19" s="18"/>
      <c r="AP19" s="18"/>
      <c r="AQ19" s="19"/>
      <c r="BS19" s="13" t="s">
        <v>22</v>
      </c>
    </row>
    <row r="20" spans="2:71" ht="18.5" customHeight="1" x14ac:dyDescent="0.15">
      <c r="B20" s="17"/>
      <c r="C20" s="18"/>
      <c r="D20" s="18"/>
      <c r="E20" s="22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4" t="s">
        <v>17</v>
      </c>
      <c r="AL20" s="18"/>
      <c r="AM20" s="18"/>
      <c r="AN20" s="22" t="s">
        <v>3</v>
      </c>
      <c r="AO20" s="18"/>
      <c r="AP20" s="18"/>
      <c r="AQ20" s="19"/>
    </row>
    <row r="21" spans="2:71" ht="7" customHeight="1" x14ac:dyDescent="0.1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</row>
    <row r="22" spans="2:71" ht="12" x14ac:dyDescent="0.15">
      <c r="B22" s="17"/>
      <c r="C22" s="18"/>
      <c r="D22" s="24" t="s">
        <v>24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</row>
    <row r="23" spans="2:71" ht="22.5" customHeight="1" x14ac:dyDescent="0.15">
      <c r="B23" s="17"/>
      <c r="C23" s="18"/>
      <c r="D23" s="18"/>
      <c r="E23" s="203" t="s">
        <v>3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8"/>
      <c r="AP23" s="18"/>
      <c r="AQ23" s="19"/>
    </row>
    <row r="24" spans="2:71" ht="7" customHeight="1" x14ac:dyDescent="0.1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</row>
    <row r="25" spans="2:71" ht="7" customHeight="1" x14ac:dyDescent="0.15">
      <c r="B25" s="17"/>
      <c r="C25" s="1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18"/>
      <c r="AQ25" s="19"/>
    </row>
    <row r="26" spans="2:71" ht="14.5" customHeight="1" x14ac:dyDescent="0.15">
      <c r="B26" s="17"/>
      <c r="C26" s="18"/>
      <c r="D26" s="26" t="s">
        <v>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70">
        <f>ROUND(AG87,2)</f>
        <v>0</v>
      </c>
      <c r="AL26" s="171"/>
      <c r="AM26" s="171"/>
      <c r="AN26" s="171"/>
      <c r="AO26" s="171"/>
      <c r="AP26" s="18"/>
      <c r="AQ26" s="19"/>
    </row>
    <row r="27" spans="2:71" ht="14.5" customHeight="1" x14ac:dyDescent="0.15">
      <c r="B27" s="17"/>
      <c r="C27" s="18"/>
      <c r="D27" s="26" t="s">
        <v>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70">
        <f>ROUND(AG90,2)</f>
        <v>0</v>
      </c>
      <c r="AL27" s="171"/>
      <c r="AM27" s="171"/>
      <c r="AN27" s="171"/>
      <c r="AO27" s="171"/>
      <c r="AP27" s="18"/>
      <c r="AQ27" s="19"/>
    </row>
    <row r="28" spans="2:71" s="1" customFormat="1" ht="7" customHeight="1" x14ac:dyDescent="0.1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9"/>
    </row>
    <row r="29" spans="2:71" s="1" customFormat="1" ht="26" customHeight="1" x14ac:dyDescent="0.15">
      <c r="B29" s="27"/>
      <c r="C29" s="28"/>
      <c r="D29" s="30" t="s">
        <v>27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172">
        <f>ROUND(AK26+AK27,2)</f>
        <v>0</v>
      </c>
      <c r="AL29" s="173"/>
      <c r="AM29" s="173"/>
      <c r="AN29" s="173"/>
      <c r="AO29" s="173"/>
      <c r="AP29" s="28"/>
      <c r="AQ29" s="29"/>
    </row>
    <row r="30" spans="2:71" s="1" customFormat="1" ht="7" customHeight="1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</row>
    <row r="31" spans="2:71" s="2" customFormat="1" ht="14.5" customHeight="1" x14ac:dyDescent="0.15">
      <c r="B31" s="32"/>
      <c r="C31" s="33"/>
      <c r="D31" s="34" t="s">
        <v>28</v>
      </c>
      <c r="E31" s="33"/>
      <c r="F31" s="34" t="s">
        <v>29</v>
      </c>
      <c r="G31" s="33"/>
      <c r="H31" s="33"/>
      <c r="I31" s="33"/>
      <c r="J31" s="33"/>
      <c r="K31" s="33"/>
      <c r="L31" s="192">
        <v>0.2</v>
      </c>
      <c r="M31" s="189"/>
      <c r="N31" s="189"/>
      <c r="O31" s="189"/>
      <c r="P31" s="33"/>
      <c r="Q31" s="33"/>
      <c r="R31" s="33"/>
      <c r="S31" s="33"/>
      <c r="T31" s="36" t="s">
        <v>30</v>
      </c>
      <c r="U31" s="33"/>
      <c r="V31" s="33"/>
      <c r="W31" s="188">
        <f>AK29</f>
        <v>0</v>
      </c>
      <c r="X31" s="189"/>
      <c r="Y31" s="189"/>
      <c r="Z31" s="189"/>
      <c r="AA31" s="189"/>
      <c r="AB31" s="189"/>
      <c r="AC31" s="189"/>
      <c r="AD31" s="189"/>
      <c r="AE31" s="189"/>
      <c r="AF31" s="33"/>
      <c r="AG31" s="33"/>
      <c r="AH31" s="33"/>
      <c r="AI31" s="33"/>
      <c r="AJ31" s="33"/>
      <c r="AK31" s="188">
        <f>W31*0.2</f>
        <v>0</v>
      </c>
      <c r="AL31" s="189"/>
      <c r="AM31" s="189"/>
      <c r="AN31" s="189"/>
      <c r="AO31" s="189"/>
      <c r="AP31" s="33"/>
      <c r="AQ31" s="37"/>
    </row>
    <row r="32" spans="2:71" s="2" customFormat="1" ht="14.5" customHeight="1" x14ac:dyDescent="0.15">
      <c r="B32" s="32"/>
      <c r="C32" s="33"/>
      <c r="D32" s="33"/>
      <c r="E32" s="33"/>
      <c r="F32" s="34" t="s">
        <v>31</v>
      </c>
      <c r="G32" s="33"/>
      <c r="H32" s="33"/>
      <c r="I32" s="33"/>
      <c r="J32" s="33"/>
      <c r="K32" s="33"/>
      <c r="L32" s="192">
        <v>0.2</v>
      </c>
      <c r="M32" s="189"/>
      <c r="N32" s="189"/>
      <c r="O32" s="189"/>
      <c r="P32" s="33"/>
      <c r="Q32" s="33"/>
      <c r="R32" s="33"/>
      <c r="S32" s="33"/>
      <c r="T32" s="36" t="s">
        <v>30</v>
      </c>
      <c r="U32" s="33"/>
      <c r="V32" s="33"/>
      <c r="W32" s="188">
        <v>0</v>
      </c>
      <c r="X32" s="189"/>
      <c r="Y32" s="189"/>
      <c r="Z32" s="189"/>
      <c r="AA32" s="189"/>
      <c r="AB32" s="189"/>
      <c r="AC32" s="189"/>
      <c r="AD32" s="189"/>
      <c r="AE32" s="189"/>
      <c r="AF32" s="33"/>
      <c r="AG32" s="33"/>
      <c r="AH32" s="33"/>
      <c r="AI32" s="33"/>
      <c r="AJ32" s="33"/>
      <c r="AK32" s="188">
        <v>0</v>
      </c>
      <c r="AL32" s="189"/>
      <c r="AM32" s="189"/>
      <c r="AN32" s="189"/>
      <c r="AO32" s="189"/>
      <c r="AP32" s="33"/>
      <c r="AQ32" s="37"/>
    </row>
    <row r="33" spans="2:43" s="2" customFormat="1" ht="14.5" hidden="1" customHeight="1" x14ac:dyDescent="0.15">
      <c r="B33" s="32"/>
      <c r="C33" s="33"/>
      <c r="D33" s="33"/>
      <c r="E33" s="33"/>
      <c r="F33" s="34" t="s">
        <v>32</v>
      </c>
      <c r="G33" s="33"/>
      <c r="H33" s="33"/>
      <c r="I33" s="33"/>
      <c r="J33" s="33"/>
      <c r="K33" s="33"/>
      <c r="L33" s="192">
        <v>0.2</v>
      </c>
      <c r="M33" s="189"/>
      <c r="N33" s="189"/>
      <c r="O33" s="189"/>
      <c r="P33" s="33"/>
      <c r="Q33" s="33"/>
      <c r="R33" s="33"/>
      <c r="S33" s="33"/>
      <c r="T33" s="36" t="s">
        <v>30</v>
      </c>
      <c r="U33" s="33"/>
      <c r="V33" s="33"/>
      <c r="W33" s="188">
        <f>ROUND(BB87+SUM(CF90),2)</f>
        <v>0</v>
      </c>
      <c r="X33" s="189"/>
      <c r="Y33" s="189"/>
      <c r="Z33" s="189"/>
      <c r="AA33" s="189"/>
      <c r="AB33" s="189"/>
      <c r="AC33" s="189"/>
      <c r="AD33" s="189"/>
      <c r="AE33" s="189"/>
      <c r="AF33" s="33"/>
      <c r="AG33" s="33"/>
      <c r="AH33" s="33"/>
      <c r="AI33" s="33"/>
      <c r="AJ33" s="33"/>
      <c r="AK33" s="188">
        <v>0</v>
      </c>
      <c r="AL33" s="189"/>
      <c r="AM33" s="189"/>
      <c r="AN33" s="189"/>
      <c r="AO33" s="189"/>
      <c r="AP33" s="33"/>
      <c r="AQ33" s="37"/>
    </row>
    <row r="34" spans="2:43" s="2" customFormat="1" ht="14.5" hidden="1" customHeight="1" x14ac:dyDescent="0.15">
      <c r="B34" s="32"/>
      <c r="C34" s="33"/>
      <c r="D34" s="33"/>
      <c r="E34" s="33"/>
      <c r="F34" s="34" t="s">
        <v>33</v>
      </c>
      <c r="G34" s="33"/>
      <c r="H34" s="33"/>
      <c r="I34" s="33"/>
      <c r="J34" s="33"/>
      <c r="K34" s="33"/>
      <c r="L34" s="192">
        <v>0.2</v>
      </c>
      <c r="M34" s="189"/>
      <c r="N34" s="189"/>
      <c r="O34" s="189"/>
      <c r="P34" s="33"/>
      <c r="Q34" s="33"/>
      <c r="R34" s="33"/>
      <c r="S34" s="33"/>
      <c r="T34" s="36" t="s">
        <v>30</v>
      </c>
      <c r="U34" s="33"/>
      <c r="V34" s="33"/>
      <c r="W34" s="188">
        <f>ROUND(BC87+SUM(CG90),2)</f>
        <v>0</v>
      </c>
      <c r="X34" s="189"/>
      <c r="Y34" s="189"/>
      <c r="Z34" s="189"/>
      <c r="AA34" s="189"/>
      <c r="AB34" s="189"/>
      <c r="AC34" s="189"/>
      <c r="AD34" s="189"/>
      <c r="AE34" s="189"/>
      <c r="AF34" s="33"/>
      <c r="AG34" s="33"/>
      <c r="AH34" s="33"/>
      <c r="AI34" s="33"/>
      <c r="AJ34" s="33"/>
      <c r="AK34" s="188">
        <v>0</v>
      </c>
      <c r="AL34" s="189"/>
      <c r="AM34" s="189"/>
      <c r="AN34" s="189"/>
      <c r="AO34" s="189"/>
      <c r="AP34" s="33"/>
      <c r="AQ34" s="37"/>
    </row>
    <row r="35" spans="2:43" s="2" customFormat="1" ht="14.5" hidden="1" customHeight="1" x14ac:dyDescent="0.15">
      <c r="B35" s="32"/>
      <c r="C35" s="33"/>
      <c r="D35" s="33"/>
      <c r="E35" s="33"/>
      <c r="F35" s="34" t="s">
        <v>34</v>
      </c>
      <c r="G35" s="33"/>
      <c r="H35" s="33"/>
      <c r="I35" s="33"/>
      <c r="J35" s="33"/>
      <c r="K35" s="33"/>
      <c r="L35" s="192">
        <v>0</v>
      </c>
      <c r="M35" s="189"/>
      <c r="N35" s="189"/>
      <c r="O35" s="189"/>
      <c r="P35" s="33"/>
      <c r="Q35" s="33"/>
      <c r="R35" s="33"/>
      <c r="S35" s="33"/>
      <c r="T35" s="36" t="s">
        <v>30</v>
      </c>
      <c r="U35" s="33"/>
      <c r="V35" s="33"/>
      <c r="W35" s="188">
        <f>ROUND(BD87+SUM(CH90),2)</f>
        <v>0</v>
      </c>
      <c r="X35" s="189"/>
      <c r="Y35" s="189"/>
      <c r="Z35" s="189"/>
      <c r="AA35" s="189"/>
      <c r="AB35" s="189"/>
      <c r="AC35" s="189"/>
      <c r="AD35" s="189"/>
      <c r="AE35" s="189"/>
      <c r="AF35" s="33"/>
      <c r="AG35" s="33"/>
      <c r="AH35" s="33"/>
      <c r="AI35" s="33"/>
      <c r="AJ35" s="33"/>
      <c r="AK35" s="188">
        <v>0</v>
      </c>
      <c r="AL35" s="189"/>
      <c r="AM35" s="189"/>
      <c r="AN35" s="189"/>
      <c r="AO35" s="189"/>
      <c r="AP35" s="33"/>
      <c r="AQ35" s="37"/>
    </row>
    <row r="36" spans="2:43" s="1" customFormat="1" ht="7" customHeight="1" x14ac:dyDescent="0.15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9"/>
    </row>
    <row r="37" spans="2:43" s="1" customFormat="1" ht="26" customHeight="1" x14ac:dyDescent="0.15">
      <c r="B37" s="27"/>
      <c r="C37" s="38"/>
      <c r="D37" s="39" t="s">
        <v>35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 t="s">
        <v>36</v>
      </c>
      <c r="U37" s="40"/>
      <c r="V37" s="40"/>
      <c r="W37" s="40"/>
      <c r="X37" s="193" t="s">
        <v>37</v>
      </c>
      <c r="Y37" s="194"/>
      <c r="Z37" s="194"/>
      <c r="AA37" s="194"/>
      <c r="AB37" s="194"/>
      <c r="AC37" s="40"/>
      <c r="AD37" s="40"/>
      <c r="AE37" s="40"/>
      <c r="AF37" s="40"/>
      <c r="AG37" s="40"/>
      <c r="AH37" s="40"/>
      <c r="AI37" s="40"/>
      <c r="AJ37" s="40"/>
      <c r="AK37" s="195">
        <f>AK29*1.2</f>
        <v>0</v>
      </c>
      <c r="AL37" s="194"/>
      <c r="AM37" s="194"/>
      <c r="AN37" s="194"/>
      <c r="AO37" s="196"/>
      <c r="AP37" s="38"/>
      <c r="AQ37" s="29"/>
    </row>
    <row r="38" spans="2:43" s="1" customFormat="1" ht="14.5" customHeight="1" x14ac:dyDescent="0.15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</row>
    <row r="39" spans="2:43" x14ac:dyDescent="0.15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9"/>
    </row>
    <row r="40" spans="2:43" x14ac:dyDescent="0.15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2:43" x14ac:dyDescent="0.15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43" x14ac:dyDescent="0.1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43" x14ac:dyDescent="0.15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43" x14ac:dyDescent="0.1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43" x14ac:dyDescent="0.15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43" x14ac:dyDescent="0.15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43" x14ac:dyDescent="0.15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43" x14ac:dyDescent="0.15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9"/>
    </row>
    <row r="49" spans="2:43" s="1" customFormat="1" ht="16" x14ac:dyDescent="0.15">
      <c r="B49" s="27"/>
      <c r="C49" s="28"/>
      <c r="D49" s="42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  <c r="AA49" s="28"/>
      <c r="AB49" s="28"/>
      <c r="AC49" s="42"/>
      <c r="AD49" s="43"/>
      <c r="AE49" s="43"/>
      <c r="AF49" s="43"/>
      <c r="AG49" s="43"/>
      <c r="AH49" s="43"/>
      <c r="AI49" s="183"/>
      <c r="AJ49" s="183"/>
      <c r="AK49" s="183"/>
      <c r="AL49" s="183"/>
      <c r="AM49" s="183"/>
      <c r="AN49" s="183"/>
      <c r="AO49" s="44"/>
      <c r="AP49" s="28"/>
      <c r="AQ49" s="29"/>
    </row>
    <row r="50" spans="2:43" x14ac:dyDescent="0.15">
      <c r="B50" s="17"/>
      <c r="C50" s="18"/>
      <c r="D50" s="45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46"/>
      <c r="AA50" s="18"/>
      <c r="AB50" s="18"/>
      <c r="AC50" s="45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46"/>
      <c r="AP50" s="18"/>
      <c r="AQ50" s="19"/>
    </row>
    <row r="51" spans="2:43" x14ac:dyDescent="0.15">
      <c r="B51" s="17"/>
      <c r="C51" s="18"/>
      <c r="D51" s="4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46"/>
      <c r="AA51" s="18"/>
      <c r="AB51" s="18"/>
      <c r="AC51" s="45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46"/>
      <c r="AP51" s="18"/>
      <c r="AQ51" s="19"/>
    </row>
    <row r="52" spans="2:43" x14ac:dyDescent="0.15">
      <c r="B52" s="17"/>
      <c r="C52" s="18"/>
      <c r="D52" s="4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6"/>
      <c r="AA52" s="18"/>
      <c r="AB52" s="18"/>
      <c r="AC52" s="45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6"/>
      <c r="AP52" s="18"/>
      <c r="AQ52" s="19"/>
    </row>
    <row r="53" spans="2:43" x14ac:dyDescent="0.15">
      <c r="B53" s="17"/>
      <c r="C53" s="18"/>
      <c r="D53" s="4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6"/>
      <c r="AA53" s="18"/>
      <c r="AB53" s="18"/>
      <c r="AC53" s="45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6"/>
      <c r="AP53" s="18"/>
      <c r="AQ53" s="19"/>
    </row>
    <row r="54" spans="2:43" x14ac:dyDescent="0.15">
      <c r="B54" s="17"/>
      <c r="C54" s="18"/>
      <c r="D54" s="4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6"/>
      <c r="AA54" s="18"/>
      <c r="AB54" s="18"/>
      <c r="AC54" s="45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6"/>
      <c r="AP54" s="18"/>
      <c r="AQ54" s="19"/>
    </row>
    <row r="55" spans="2:43" x14ac:dyDescent="0.15">
      <c r="B55" s="17"/>
      <c r="C55" s="18"/>
      <c r="D55" s="4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6"/>
      <c r="AA55" s="18"/>
      <c r="AB55" s="18"/>
      <c r="AC55" s="4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6"/>
      <c r="AP55" s="18"/>
      <c r="AQ55" s="19"/>
    </row>
    <row r="56" spans="2:43" x14ac:dyDescent="0.15">
      <c r="B56" s="17"/>
      <c r="C56" s="18"/>
      <c r="D56" s="4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6"/>
      <c r="AA56" s="18"/>
      <c r="AB56" s="18"/>
      <c r="AC56" s="4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6"/>
      <c r="AP56" s="18"/>
      <c r="AQ56" s="19"/>
    </row>
    <row r="57" spans="2:43" x14ac:dyDescent="0.15">
      <c r="B57" s="17"/>
      <c r="C57" s="18"/>
      <c r="D57" s="4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6"/>
      <c r="AA57" s="18"/>
      <c r="AB57" s="18"/>
      <c r="AC57" s="4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46"/>
      <c r="AP57" s="18"/>
      <c r="AQ57" s="19"/>
    </row>
    <row r="58" spans="2:43" s="1" customFormat="1" ht="13" x14ac:dyDescent="0.15">
      <c r="B58" s="27"/>
      <c r="C58" s="28"/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/>
      <c r="S58" s="48"/>
      <c r="T58" s="48"/>
      <c r="U58" s="48"/>
      <c r="V58" s="48"/>
      <c r="W58" s="48"/>
      <c r="X58" s="48"/>
      <c r="Y58" s="48"/>
      <c r="Z58" s="50"/>
      <c r="AA58" s="28"/>
      <c r="AB58" s="28"/>
      <c r="AC58" s="47"/>
      <c r="AD58" s="48"/>
      <c r="AE58" s="48"/>
      <c r="AF58" s="48"/>
      <c r="AG58" s="48"/>
      <c r="AH58" s="48"/>
      <c r="AI58" s="48"/>
      <c r="AJ58" s="48"/>
      <c r="AK58" s="48"/>
      <c r="AL58" s="48"/>
      <c r="AM58" s="49"/>
      <c r="AN58" s="48"/>
      <c r="AO58" s="50"/>
      <c r="AP58" s="28"/>
      <c r="AQ58" s="29"/>
    </row>
    <row r="59" spans="2:43" x14ac:dyDescent="0.15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9"/>
    </row>
    <row r="60" spans="2:43" s="1" customFormat="1" ht="13" x14ac:dyDescent="0.15">
      <c r="B60" s="27"/>
      <c r="C60" s="28"/>
      <c r="D60" s="42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4"/>
      <c r="AA60" s="28"/>
      <c r="AB60" s="28"/>
      <c r="AC60" s="42" t="s">
        <v>40</v>
      </c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4"/>
      <c r="AP60" s="28"/>
      <c r="AQ60" s="29"/>
    </row>
    <row r="61" spans="2:43" x14ac:dyDescent="0.15">
      <c r="B61" s="17"/>
      <c r="C61" s="18"/>
      <c r="D61" s="4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46"/>
      <c r="AA61" s="18"/>
      <c r="AB61" s="18"/>
      <c r="AC61" s="45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46"/>
      <c r="AP61" s="18"/>
      <c r="AQ61" s="19"/>
    </row>
    <row r="62" spans="2:43" x14ac:dyDescent="0.15">
      <c r="B62" s="17"/>
      <c r="C62" s="18"/>
      <c r="D62" s="4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46"/>
      <c r="AA62" s="18"/>
      <c r="AB62" s="18"/>
      <c r="AC62" s="45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6"/>
      <c r="AP62" s="18"/>
      <c r="AQ62" s="19"/>
    </row>
    <row r="63" spans="2:43" x14ac:dyDescent="0.15">
      <c r="B63" s="17"/>
      <c r="C63" s="18"/>
      <c r="D63" s="4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6"/>
      <c r="AA63" s="18"/>
      <c r="AB63" s="18"/>
      <c r="AC63" s="45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6"/>
      <c r="AP63" s="18"/>
      <c r="AQ63" s="19"/>
    </row>
    <row r="64" spans="2:43" x14ac:dyDescent="0.15">
      <c r="B64" s="17"/>
      <c r="C64" s="18"/>
      <c r="D64" s="4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6"/>
      <c r="AA64" s="18"/>
      <c r="AB64" s="18"/>
      <c r="AC64" s="45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6"/>
      <c r="AP64" s="18"/>
      <c r="AQ64" s="19"/>
    </row>
    <row r="65" spans="2:43" x14ac:dyDescent="0.15">
      <c r="B65" s="17"/>
      <c r="C65" s="18"/>
      <c r="D65" s="4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6"/>
      <c r="AA65" s="18"/>
      <c r="AB65" s="18"/>
      <c r="AC65" s="45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6"/>
      <c r="AP65" s="18"/>
      <c r="AQ65" s="19"/>
    </row>
    <row r="66" spans="2:43" x14ac:dyDescent="0.15">
      <c r="B66" s="17"/>
      <c r="C66" s="18"/>
      <c r="D66" s="4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6"/>
      <c r="AA66" s="18"/>
      <c r="AB66" s="18"/>
      <c r="AC66" s="45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6"/>
      <c r="AP66" s="18"/>
      <c r="AQ66" s="19"/>
    </row>
    <row r="67" spans="2:43" x14ac:dyDescent="0.15">
      <c r="B67" s="17"/>
      <c r="C67" s="18"/>
      <c r="D67" s="4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6"/>
      <c r="AA67" s="18"/>
      <c r="AB67" s="18"/>
      <c r="AC67" s="45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6"/>
      <c r="AP67" s="18"/>
      <c r="AQ67" s="19"/>
    </row>
    <row r="68" spans="2:43" x14ac:dyDescent="0.15">
      <c r="B68" s="17"/>
      <c r="C68" s="18"/>
      <c r="D68" s="4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46"/>
      <c r="AA68" s="18"/>
      <c r="AB68" s="18"/>
      <c r="AC68" s="45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6"/>
      <c r="AP68" s="18"/>
      <c r="AQ68" s="19"/>
    </row>
    <row r="69" spans="2:43" s="1" customFormat="1" ht="13" x14ac:dyDescent="0.15">
      <c r="B69" s="27"/>
      <c r="C69" s="28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/>
      <c r="S69" s="48"/>
      <c r="T69" s="48"/>
      <c r="U69" s="48"/>
      <c r="V69" s="48"/>
      <c r="W69" s="48"/>
      <c r="X69" s="48"/>
      <c r="Y69" s="48"/>
      <c r="Z69" s="50"/>
      <c r="AA69" s="28"/>
      <c r="AB69" s="28"/>
      <c r="AC69" s="47" t="s">
        <v>38</v>
      </c>
      <c r="AD69" s="48"/>
      <c r="AE69" s="48"/>
      <c r="AF69" s="48"/>
      <c r="AG69" s="48"/>
      <c r="AH69" s="48"/>
      <c r="AI69" s="48"/>
      <c r="AJ69" s="199" t="s">
        <v>150</v>
      </c>
      <c r="AK69" s="200"/>
      <c r="AL69" s="200"/>
      <c r="AM69" s="49" t="s">
        <v>39</v>
      </c>
      <c r="AN69" s="48"/>
      <c r="AO69" s="50"/>
      <c r="AP69" s="28"/>
      <c r="AQ69" s="29"/>
    </row>
    <row r="70" spans="2:43" s="1" customFormat="1" ht="7" customHeight="1" x14ac:dyDescent="0.15"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9"/>
    </row>
    <row r="71" spans="2:43" s="1" customFormat="1" ht="7" customHeight="1" x14ac:dyDescent="0.15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</row>
    <row r="75" spans="2:43" s="1" customFormat="1" ht="7" customHeight="1" x14ac:dyDescent="0.15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6"/>
    </row>
    <row r="76" spans="2:43" s="1" customFormat="1" ht="37" customHeight="1" x14ac:dyDescent="0.15">
      <c r="B76" s="27"/>
      <c r="C76" s="180" t="s">
        <v>131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29"/>
    </row>
    <row r="77" spans="2:43" s="3" customFormat="1" ht="14.5" customHeight="1" x14ac:dyDescent="0.15">
      <c r="B77" s="57"/>
      <c r="C77" s="24" t="s">
        <v>10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9"/>
    </row>
    <row r="78" spans="2:43" s="4" customFormat="1" ht="37" customHeight="1" x14ac:dyDescent="0.15">
      <c r="B78" s="60"/>
      <c r="C78" s="61" t="s">
        <v>132</v>
      </c>
      <c r="D78" s="62"/>
      <c r="E78" s="62"/>
      <c r="F78" s="62"/>
      <c r="G78" s="62"/>
      <c r="H78" s="62"/>
      <c r="I78" s="62"/>
      <c r="J78" s="62"/>
      <c r="K78" s="62"/>
      <c r="L78" s="201" t="str">
        <f>K6</f>
        <v>Sanácia nelegálne umiestneného odpadu v obci Valaská</v>
      </c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62"/>
      <c r="AQ78" s="63"/>
    </row>
    <row r="79" spans="2:43" s="1" customFormat="1" ht="7" customHeight="1" x14ac:dyDescent="0.15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9"/>
    </row>
    <row r="80" spans="2:43" s="1" customFormat="1" ht="12" x14ac:dyDescent="0.15">
      <c r="B80" s="27"/>
      <c r="C80" s="24" t="s">
        <v>13</v>
      </c>
      <c r="D80" s="28"/>
      <c r="E80" s="28"/>
      <c r="F80" s="28"/>
      <c r="G80" s="28"/>
      <c r="H80" s="28"/>
      <c r="I80" s="28"/>
      <c r="J80" s="28"/>
      <c r="K80" s="28"/>
      <c r="L80" s="64" t="str">
        <f>IF(K8="","",K8)</f>
        <v>Obec Valaská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4" t="s">
        <v>14</v>
      </c>
      <c r="AJ80" s="28"/>
      <c r="AK80" s="28"/>
      <c r="AL80" s="28"/>
      <c r="AM80" s="65" t="str">
        <f>IF(AN8= "","",AN8)</f>
        <v>DD.MM.RRRR</v>
      </c>
      <c r="AN80" s="28"/>
      <c r="AO80" s="28"/>
      <c r="AP80" s="28"/>
      <c r="AQ80" s="29"/>
    </row>
    <row r="81" spans="1:76" s="1" customFormat="1" ht="7" customHeight="1" x14ac:dyDescent="0.15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9"/>
    </row>
    <row r="82" spans="1:76" s="1" customFormat="1" ht="12" x14ac:dyDescent="0.15">
      <c r="B82" s="27"/>
      <c r="C82" s="24" t="s">
        <v>15</v>
      </c>
      <c r="D82" s="28"/>
      <c r="E82" s="28"/>
      <c r="F82" s="28"/>
      <c r="G82" s="28"/>
      <c r="H82" s="28"/>
      <c r="I82" s="28"/>
      <c r="J82" s="28"/>
      <c r="K82" s="28"/>
      <c r="L82" s="58" t="str">
        <f>IF(E11= "","",E11)</f>
        <v/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4" t="s">
        <v>20</v>
      </c>
      <c r="AJ82" s="28"/>
      <c r="AK82" s="28"/>
      <c r="AL82" s="28"/>
      <c r="AM82" s="178" t="str">
        <f>IF(E17="","",E17)</f>
        <v xml:space="preserve"> </v>
      </c>
      <c r="AN82" s="177"/>
      <c r="AO82" s="177"/>
      <c r="AP82" s="177"/>
      <c r="AQ82" s="29"/>
      <c r="AS82" s="174" t="s">
        <v>41</v>
      </c>
      <c r="AT82" s="175"/>
      <c r="AU82" s="43"/>
      <c r="AV82" s="43"/>
      <c r="AW82" s="43"/>
      <c r="AX82" s="43"/>
      <c r="AY82" s="43"/>
      <c r="AZ82" s="43"/>
      <c r="BA82" s="43"/>
      <c r="BB82" s="43"/>
      <c r="BC82" s="43"/>
      <c r="BD82" s="44"/>
    </row>
    <row r="83" spans="1:76" s="1" customFormat="1" ht="12" x14ac:dyDescent="0.15">
      <c r="B83" s="27"/>
      <c r="C83" s="24" t="s">
        <v>18</v>
      </c>
      <c r="D83" s="28"/>
      <c r="E83" s="28"/>
      <c r="F83" s="28"/>
      <c r="G83" s="28"/>
      <c r="H83" s="28"/>
      <c r="I83" s="28"/>
      <c r="J83" s="28"/>
      <c r="K83" s="28"/>
      <c r="L83" s="58" t="str">
        <f>IF(E14="","",E14)</f>
        <v xml:space="preserve"> 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4" t="s">
        <v>23</v>
      </c>
      <c r="AJ83" s="28"/>
      <c r="AK83" s="28"/>
      <c r="AL83" s="28"/>
      <c r="AM83" s="178" t="str">
        <f>IF(E20="","",E20)</f>
        <v/>
      </c>
      <c r="AN83" s="177"/>
      <c r="AO83" s="177"/>
      <c r="AP83" s="177"/>
      <c r="AQ83" s="29"/>
      <c r="AS83" s="176"/>
      <c r="AT83" s="177"/>
      <c r="AU83" s="28"/>
      <c r="AV83" s="28"/>
      <c r="AW83" s="28"/>
      <c r="AX83" s="28"/>
      <c r="AY83" s="28"/>
      <c r="AZ83" s="28"/>
      <c r="BA83" s="28"/>
      <c r="BB83" s="28"/>
      <c r="BC83" s="28"/>
      <c r="BD83" s="66"/>
    </row>
    <row r="84" spans="1:76" s="1" customFormat="1" ht="11" customHeight="1" x14ac:dyDescent="0.15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9"/>
      <c r="AS84" s="176"/>
      <c r="AT84" s="177"/>
      <c r="AU84" s="28"/>
      <c r="AV84" s="28"/>
      <c r="AW84" s="28"/>
      <c r="AX84" s="28"/>
      <c r="AY84" s="28"/>
      <c r="AZ84" s="28"/>
      <c r="BA84" s="28"/>
      <c r="BB84" s="28"/>
      <c r="BC84" s="28"/>
      <c r="BD84" s="66"/>
    </row>
    <row r="85" spans="1:76" s="1" customFormat="1" ht="29.25" customHeight="1" x14ac:dyDescent="0.15">
      <c r="B85" s="27"/>
      <c r="C85" s="185" t="s">
        <v>42</v>
      </c>
      <c r="D85" s="186"/>
      <c r="E85" s="186"/>
      <c r="F85" s="186"/>
      <c r="G85" s="186"/>
      <c r="H85" s="67"/>
      <c r="I85" s="197" t="s">
        <v>43</v>
      </c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97" t="s">
        <v>44</v>
      </c>
      <c r="AH85" s="186"/>
      <c r="AI85" s="186"/>
      <c r="AJ85" s="186"/>
      <c r="AK85" s="186"/>
      <c r="AL85" s="186"/>
      <c r="AM85" s="186"/>
      <c r="AN85" s="197" t="s">
        <v>45</v>
      </c>
      <c r="AO85" s="186"/>
      <c r="AP85" s="198"/>
      <c r="AQ85" s="29"/>
      <c r="AS85" s="68" t="s">
        <v>46</v>
      </c>
      <c r="AT85" s="69" t="s">
        <v>47</v>
      </c>
      <c r="AU85" s="69" t="s">
        <v>48</v>
      </c>
      <c r="AV85" s="69" t="s">
        <v>49</v>
      </c>
      <c r="AW85" s="69" t="s">
        <v>50</v>
      </c>
      <c r="AX85" s="69" t="s">
        <v>51</v>
      </c>
      <c r="AY85" s="69" t="s">
        <v>52</v>
      </c>
      <c r="AZ85" s="69" t="s">
        <v>53</v>
      </c>
      <c r="BA85" s="69" t="s">
        <v>54</v>
      </c>
      <c r="BB85" s="69" t="s">
        <v>55</v>
      </c>
      <c r="BC85" s="69" t="s">
        <v>56</v>
      </c>
      <c r="BD85" s="70" t="s">
        <v>57</v>
      </c>
    </row>
    <row r="86" spans="1:76" s="1" customFormat="1" ht="11" customHeight="1" x14ac:dyDescent="0.15"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9"/>
      <c r="AS86" s="71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4"/>
    </row>
    <row r="87" spans="1:76" s="4" customFormat="1" ht="32.5" customHeight="1" x14ac:dyDescent="0.15">
      <c r="B87" s="60"/>
      <c r="C87" s="72" t="s">
        <v>58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190">
        <f>SUM(AG88,AG89)</f>
        <v>0</v>
      </c>
      <c r="AH87" s="190"/>
      <c r="AI87" s="190"/>
      <c r="AJ87" s="190"/>
      <c r="AK87" s="190"/>
      <c r="AL87" s="190"/>
      <c r="AM87" s="190"/>
      <c r="AN87" s="191">
        <f>SUM(AN88,AN89)</f>
        <v>0</v>
      </c>
      <c r="AO87" s="191"/>
      <c r="AP87" s="191"/>
      <c r="AQ87" s="63"/>
      <c r="AS87" s="74">
        <f>ROUND(AS88,2)</f>
        <v>0</v>
      </c>
      <c r="AT87" s="75">
        <f>ROUND(SUM(AV87:AW87),2)</f>
        <v>0</v>
      </c>
      <c r="AU87" s="76" t="e">
        <f>ROUND(AU88,5)</f>
        <v>#REF!</v>
      </c>
      <c r="AV87" s="75">
        <f>ROUND(AZ87*L31,2)</f>
        <v>0</v>
      </c>
      <c r="AW87" s="75">
        <f>ROUND(BA87*L32,2)</f>
        <v>0</v>
      </c>
      <c r="AX87" s="75">
        <f>ROUND(BB87*L31,2)</f>
        <v>0</v>
      </c>
      <c r="AY87" s="75">
        <f>ROUND(BC87*L32,2)</f>
        <v>0</v>
      </c>
      <c r="AZ87" s="75">
        <f>ROUND(AZ88,2)</f>
        <v>0</v>
      </c>
      <c r="BA87" s="75">
        <f>ROUND(BA88,2)</f>
        <v>0</v>
      </c>
      <c r="BB87" s="75">
        <f>ROUND(BB88,2)</f>
        <v>0</v>
      </c>
      <c r="BC87" s="75">
        <f>ROUND(BC88,2)</f>
        <v>0</v>
      </c>
      <c r="BD87" s="77">
        <f>ROUND(BD88,2)</f>
        <v>0</v>
      </c>
      <c r="BS87" s="78" t="s">
        <v>59</v>
      </c>
      <c r="BT87" s="78" t="s">
        <v>60</v>
      </c>
      <c r="BU87" s="79" t="s">
        <v>61</v>
      </c>
      <c r="BV87" s="78" t="s">
        <v>62</v>
      </c>
      <c r="BW87" s="78" t="s">
        <v>63</v>
      </c>
      <c r="BX87" s="78" t="s">
        <v>64</v>
      </c>
    </row>
    <row r="88" spans="1:76" s="5" customFormat="1" ht="33" customHeight="1" x14ac:dyDescent="0.15">
      <c r="A88" s="136" t="s">
        <v>120</v>
      </c>
      <c r="B88" s="80"/>
      <c r="C88" s="81"/>
      <c r="D88" s="184" t="s">
        <v>65</v>
      </c>
      <c r="E88" s="169"/>
      <c r="F88" s="169"/>
      <c r="G88" s="169"/>
      <c r="H88" s="169"/>
      <c r="I88" s="82"/>
      <c r="J88" s="184" t="s">
        <v>147</v>
      </c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8">
        <f>'Miesto s odpadom'!M30</f>
        <v>0</v>
      </c>
      <c r="AH88" s="169"/>
      <c r="AI88" s="169"/>
      <c r="AJ88" s="169"/>
      <c r="AK88" s="169"/>
      <c r="AL88" s="169"/>
      <c r="AM88" s="169"/>
      <c r="AN88" s="168">
        <f>AG88*1.2</f>
        <v>0</v>
      </c>
      <c r="AO88" s="169"/>
      <c r="AP88" s="169"/>
      <c r="AQ88" s="83"/>
      <c r="AS88" s="84">
        <f>'Miesto s odpadom'!M28</f>
        <v>0</v>
      </c>
      <c r="AT88" s="85">
        <f>ROUND(SUM(AV88:AW88),2)</f>
        <v>0</v>
      </c>
      <c r="AU88" s="86" t="e">
        <f>'Miesto s odpadom'!W112</f>
        <v>#REF!</v>
      </c>
      <c r="AV88" s="85">
        <f>'Miesto s odpadom'!M32</f>
        <v>0</v>
      </c>
      <c r="AW88" s="85">
        <f>'Miesto s odpadom'!M33</f>
        <v>0</v>
      </c>
      <c r="AX88" s="85">
        <f>'Miesto s odpadom'!M34</f>
        <v>0</v>
      </c>
      <c r="AY88" s="85">
        <f>'Miesto s odpadom'!M35</f>
        <v>0</v>
      </c>
      <c r="AZ88" s="85">
        <f>'Miesto s odpadom'!H32</f>
        <v>0</v>
      </c>
      <c r="BA88" s="85">
        <f>'Miesto s odpadom'!H33</f>
        <v>0</v>
      </c>
      <c r="BB88" s="85">
        <f>'Miesto s odpadom'!H34</f>
        <v>0</v>
      </c>
      <c r="BC88" s="85">
        <f>'Miesto s odpadom'!H35</f>
        <v>0</v>
      </c>
      <c r="BD88" s="87">
        <f>'Miesto s odpadom'!H36</f>
        <v>0</v>
      </c>
      <c r="BT88" s="88" t="s">
        <v>66</v>
      </c>
      <c r="BV88" s="88" t="s">
        <v>62</v>
      </c>
      <c r="BW88" s="88" t="s">
        <v>67</v>
      </c>
      <c r="BX88" s="88" t="s">
        <v>63</v>
      </c>
    </row>
    <row r="89" spans="1:76" ht="33" customHeight="1" x14ac:dyDescent="0.15">
      <c r="B89" s="17"/>
      <c r="C89" s="81"/>
      <c r="D89" s="204" t="s">
        <v>146</v>
      </c>
      <c r="E89" s="205"/>
      <c r="F89" s="205"/>
      <c r="G89" s="205"/>
      <c r="H89" s="205"/>
      <c r="I89" s="156"/>
      <c r="J89" s="184" t="s">
        <v>149</v>
      </c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8">
        <f>SUM('Miesto s odpadom (2)'!M27:P27,'Miesto s odpadom (2)'!M28:P28)</f>
        <v>0</v>
      </c>
      <c r="AH89" s="169"/>
      <c r="AI89" s="169"/>
      <c r="AJ89" s="169"/>
      <c r="AK89" s="169"/>
      <c r="AL89" s="169"/>
      <c r="AM89" s="169"/>
      <c r="AN89" s="168">
        <f>AG89*1.2</f>
        <v>0</v>
      </c>
      <c r="AO89" s="169"/>
      <c r="AP89" s="169"/>
      <c r="AQ89" s="19"/>
    </row>
    <row r="90" spans="1:76" s="1" customFormat="1" ht="16" x14ac:dyDescent="0.15">
      <c r="B90" s="27"/>
      <c r="C90" s="72" t="s">
        <v>68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191">
        <v>0</v>
      </c>
      <c r="AH90" s="177"/>
      <c r="AI90" s="177"/>
      <c r="AJ90" s="177"/>
      <c r="AK90" s="177"/>
      <c r="AL90" s="177"/>
      <c r="AM90" s="177"/>
      <c r="AN90" s="191">
        <v>0</v>
      </c>
      <c r="AO90" s="177"/>
      <c r="AP90" s="177"/>
      <c r="AQ90" s="29"/>
      <c r="AS90" s="89"/>
      <c r="AT90" s="48"/>
      <c r="AU90" s="48"/>
      <c r="AV90" s="50"/>
    </row>
    <row r="91" spans="1:76" s="1" customFormat="1" x14ac:dyDescent="0.15"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9"/>
    </row>
    <row r="92" spans="1:76" s="1" customFormat="1" ht="16" x14ac:dyDescent="0.15">
      <c r="B92" s="51"/>
      <c r="C92" s="90" t="s">
        <v>134</v>
      </c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187">
        <f>ROUND(AG87+AG90,2)</f>
        <v>0</v>
      </c>
      <c r="AH92" s="187"/>
      <c r="AI92" s="187"/>
      <c r="AJ92" s="187"/>
      <c r="AK92" s="187"/>
      <c r="AL92" s="187"/>
      <c r="AM92" s="187"/>
      <c r="AN92" s="187">
        <f>AN87+AN90</f>
        <v>0</v>
      </c>
      <c r="AO92" s="187"/>
      <c r="AP92" s="187"/>
      <c r="AQ92" s="53"/>
    </row>
    <row r="93" spans="1:76" x14ac:dyDescent="0.1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</row>
  </sheetData>
  <mergeCells count="51">
    <mergeCell ref="E23:AN23"/>
    <mergeCell ref="D89:H89"/>
    <mergeCell ref="J89:AF89"/>
    <mergeCell ref="AG89:AM89"/>
    <mergeCell ref="AN89:AP8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AG90:AM90"/>
    <mergeCell ref="AN90:AP90"/>
    <mergeCell ref="C76:AP76"/>
    <mergeCell ref="L78:AO78"/>
    <mergeCell ref="AK34:AO34"/>
    <mergeCell ref="AG92:AM92"/>
    <mergeCell ref="AN92:AP92"/>
    <mergeCell ref="W34:AE34"/>
    <mergeCell ref="J88:AF88"/>
    <mergeCell ref="AG87:AM87"/>
    <mergeCell ref="AN87:AP87"/>
    <mergeCell ref="L35:O35"/>
    <mergeCell ref="W35:AE35"/>
    <mergeCell ref="AK35:AO35"/>
    <mergeCell ref="X37:AB37"/>
    <mergeCell ref="AK37:AO37"/>
    <mergeCell ref="I85:AF85"/>
    <mergeCell ref="AG85:AM85"/>
    <mergeCell ref="AN85:AP85"/>
    <mergeCell ref="AJ69:AL69"/>
    <mergeCell ref="AR2:BE2"/>
    <mergeCell ref="AN88:AP88"/>
    <mergeCell ref="AG88:AM88"/>
    <mergeCell ref="AK26:AO26"/>
    <mergeCell ref="AK27:AO27"/>
    <mergeCell ref="AK29:AO29"/>
    <mergeCell ref="AS82:AT84"/>
    <mergeCell ref="AM83:AP83"/>
    <mergeCell ref="C2:AP2"/>
    <mergeCell ref="C4:AP4"/>
    <mergeCell ref="K5:AO5"/>
    <mergeCell ref="K6:AO6"/>
    <mergeCell ref="AI49:AN49"/>
    <mergeCell ref="AM82:AP82"/>
    <mergeCell ref="D88:H88"/>
    <mergeCell ref="C85:G85"/>
  </mergeCells>
  <hyperlinks>
    <hyperlink ref="K1:S1" location="C2" tooltip="Súhrnný list stavby" display="1) Súhrnný list stavby" xr:uid="{00000000-0004-0000-0000-000000000000}"/>
    <hyperlink ref="W1:AF1" location="C87" tooltip="Rekapitulácia objektov" display="2) Rekapitulácia objektov" xr:uid="{00000000-0004-0000-0000-000001000000}"/>
    <hyperlink ref="A88" location="'001 - Poštová ulica p.č. ...'!C2" tooltip="001 - Poštová ulica p.č. ..." display="/" xr:uid="{00000000-0004-0000-0000-000002000000}"/>
  </hyperlinks>
  <pageMargins left="0.58333330000000005" right="0.58333330000000005" top="0.5" bottom="0.46666669999999999" header="0" footer="0"/>
  <pageSetup paperSize="9" orientation="portrait" r:id="rId1"/>
  <headerFooter>
    <oddFooter>&amp;CStrana &amp;P z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48"/>
  <sheetViews>
    <sheetView showGridLines="0" workbookViewId="0">
      <selection activeCell="S1" sqref="S1"/>
    </sheetView>
  </sheetViews>
  <sheetFormatPr baseColWidth="10" defaultColWidth="9" defaultRowHeight="11" x14ac:dyDescent="0.15"/>
  <cols>
    <col min="1" max="1" width="8.25" customWidth="1"/>
    <col min="2" max="2" width="1.75" customWidth="1"/>
    <col min="3" max="4" width="4.25" customWidth="1"/>
    <col min="5" max="5" width="17.25" customWidth="1"/>
    <col min="6" max="7" width="11.25" customWidth="1"/>
    <col min="8" max="8" width="12.25" customWidth="1"/>
    <col min="9" max="9" width="7" customWidth="1"/>
    <col min="10" max="10" width="5.25" customWidth="1"/>
    <col min="11" max="11" width="16" customWidth="1"/>
    <col min="12" max="12" width="12" customWidth="1"/>
    <col min="13" max="14" width="6" customWidth="1"/>
    <col min="15" max="15" width="2" customWidth="1"/>
    <col min="16" max="16" width="12.25" customWidth="1"/>
    <col min="17" max="17" width="4.25" customWidth="1"/>
    <col min="18" max="18" width="1.75" customWidth="1"/>
    <col min="19" max="19" width="8.25" customWidth="1"/>
    <col min="20" max="20" width="29.75" hidden="1" customWidth="1"/>
    <col min="21" max="21" width="16.25" hidden="1" customWidth="1"/>
    <col min="22" max="22" width="12.25" hidden="1" customWidth="1"/>
    <col min="23" max="23" width="16.25" hidden="1" customWidth="1"/>
    <col min="24" max="24" width="12.25" hidden="1" customWidth="1"/>
    <col min="25" max="25" width="15" hidden="1" customWidth="1"/>
    <col min="26" max="26" width="11" hidden="1" customWidth="1"/>
    <col min="27" max="27" width="15" hidden="1" customWidth="1"/>
    <col min="28" max="28" width="16.25" hidden="1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1:66" ht="21.75" customHeight="1" x14ac:dyDescent="0.15">
      <c r="A1" s="141"/>
      <c r="B1" s="139"/>
      <c r="C1" s="139"/>
      <c r="D1" s="140" t="s">
        <v>1</v>
      </c>
      <c r="E1" s="139"/>
      <c r="F1" s="137" t="s">
        <v>121</v>
      </c>
      <c r="G1" s="137"/>
      <c r="H1" s="213" t="s">
        <v>122</v>
      </c>
      <c r="I1" s="213"/>
      <c r="J1" s="213"/>
      <c r="K1" s="213"/>
      <c r="L1" s="137" t="s">
        <v>123</v>
      </c>
      <c r="M1" s="139"/>
      <c r="N1" s="139"/>
      <c r="O1" s="140" t="s">
        <v>69</v>
      </c>
      <c r="P1" s="139"/>
      <c r="Q1" s="139"/>
      <c r="R1" s="139"/>
      <c r="S1" s="137"/>
      <c r="T1" s="137"/>
      <c r="U1" s="141"/>
      <c r="V1" s="14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7" customHeight="1" x14ac:dyDescent="0.15">
      <c r="C2" s="179" t="s">
        <v>5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66" t="s">
        <v>6</v>
      </c>
      <c r="T2" s="167"/>
      <c r="U2" s="167"/>
      <c r="V2" s="167"/>
      <c r="W2" s="167"/>
      <c r="X2" s="167"/>
      <c r="Y2" s="167"/>
      <c r="Z2" s="167"/>
      <c r="AA2" s="167"/>
      <c r="AB2" s="167"/>
      <c r="AC2" s="167"/>
      <c r="AT2" s="13" t="s">
        <v>67</v>
      </c>
    </row>
    <row r="3" spans="1:66" ht="7" customHeight="1" x14ac:dyDescent="0.15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60</v>
      </c>
    </row>
    <row r="4" spans="1:66" ht="37" customHeight="1" x14ac:dyDescent="0.15">
      <c r="B4" s="17"/>
      <c r="C4" s="180" t="s">
        <v>70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9"/>
      <c r="T4" s="20" t="s">
        <v>9</v>
      </c>
      <c r="AT4" s="13" t="s">
        <v>4</v>
      </c>
    </row>
    <row r="5" spans="1:66" ht="7" customHeight="1" x14ac:dyDescent="0.15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ht="25.25" customHeight="1" x14ac:dyDescent="0.15">
      <c r="B6" s="17"/>
      <c r="C6" s="18"/>
      <c r="D6" s="24" t="s">
        <v>132</v>
      </c>
      <c r="E6" s="18"/>
      <c r="F6" s="220" t="str">
        <f>Rekapitulácia!K6</f>
        <v>Sanácia nelegálne umiestneného odpadu v obci Valaská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8"/>
      <c r="R6" s="19"/>
    </row>
    <row r="7" spans="1:66" s="1" customFormat="1" ht="32.75" customHeight="1" x14ac:dyDescent="0.15">
      <c r="B7" s="27"/>
      <c r="C7" s="28"/>
      <c r="D7" s="23" t="s">
        <v>71</v>
      </c>
      <c r="E7" s="28"/>
      <c r="F7" s="182" t="s">
        <v>144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28"/>
      <c r="R7" s="29"/>
    </row>
    <row r="8" spans="1:66" s="1" customFormat="1" ht="14.5" customHeight="1" x14ac:dyDescent="0.15">
      <c r="B8" s="27"/>
      <c r="C8" s="28"/>
      <c r="D8" s="24" t="s">
        <v>11</v>
      </c>
      <c r="E8" s="28"/>
      <c r="F8" s="22" t="s">
        <v>3</v>
      </c>
      <c r="G8" s="28"/>
      <c r="H8" s="28"/>
      <c r="I8" s="28"/>
      <c r="J8" s="28"/>
      <c r="K8" s="28"/>
      <c r="L8" s="28"/>
      <c r="M8" s="24" t="s">
        <v>12</v>
      </c>
      <c r="N8" s="28"/>
      <c r="O8" s="22" t="s">
        <v>3</v>
      </c>
      <c r="P8" s="28"/>
      <c r="Q8" s="28"/>
      <c r="R8" s="29"/>
    </row>
    <row r="9" spans="1:66" s="1" customFormat="1" ht="14.5" customHeight="1" x14ac:dyDescent="0.15">
      <c r="B9" s="27"/>
      <c r="C9" s="28"/>
      <c r="D9" s="24" t="s">
        <v>13</v>
      </c>
      <c r="E9" s="28"/>
      <c r="F9" s="164" t="s">
        <v>143</v>
      </c>
      <c r="G9" s="28"/>
      <c r="H9" s="28"/>
      <c r="I9" s="28"/>
      <c r="J9" s="28"/>
      <c r="K9" s="28"/>
      <c r="L9" s="28"/>
      <c r="M9" s="24" t="s">
        <v>14</v>
      </c>
      <c r="N9" s="28"/>
      <c r="O9" s="221" t="str">
        <f>Rekapitulácia!AN8</f>
        <v>DD.MM.RRRR</v>
      </c>
      <c r="P9" s="177"/>
      <c r="Q9" s="28"/>
      <c r="R9" s="29"/>
    </row>
    <row r="10" spans="1:66" s="1" customFormat="1" ht="11" customHeight="1" x14ac:dyDescent="0.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66" s="1" customFormat="1" ht="14.5" customHeight="1" x14ac:dyDescent="0.15">
      <c r="B11" s="27"/>
      <c r="C11" s="28"/>
      <c r="D11" s="24" t="s">
        <v>15</v>
      </c>
      <c r="E11" s="28"/>
      <c r="F11" s="28"/>
      <c r="G11" s="28"/>
      <c r="H11" s="28"/>
      <c r="I11" s="28"/>
      <c r="J11" s="28"/>
      <c r="K11" s="28"/>
      <c r="L11" s="28"/>
      <c r="M11" s="24" t="s">
        <v>16</v>
      </c>
      <c r="N11" s="28"/>
      <c r="O11" s="181" t="s">
        <v>3</v>
      </c>
      <c r="P11" s="177"/>
      <c r="Q11" s="28"/>
      <c r="R11" s="29"/>
    </row>
    <row r="12" spans="1:66" s="1" customFormat="1" ht="18" customHeight="1" x14ac:dyDescent="0.15">
      <c r="B12" s="27"/>
      <c r="C12" s="28"/>
      <c r="D12" s="142"/>
      <c r="E12" s="22"/>
      <c r="F12" s="28"/>
      <c r="G12" s="28"/>
      <c r="H12" s="28"/>
      <c r="I12" s="28"/>
      <c r="J12" s="28"/>
      <c r="K12" s="28"/>
      <c r="L12" s="28"/>
      <c r="M12" s="24" t="s">
        <v>17</v>
      </c>
      <c r="N12" s="28"/>
      <c r="O12" s="181" t="s">
        <v>3</v>
      </c>
      <c r="P12" s="177"/>
      <c r="Q12" s="28"/>
      <c r="R12" s="29"/>
    </row>
    <row r="13" spans="1:66" s="1" customFormat="1" ht="7" customHeight="1" x14ac:dyDescent="0.15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66" s="1" customFormat="1" ht="14.5" customHeight="1" x14ac:dyDescent="0.15">
      <c r="B14" s="27"/>
      <c r="C14" s="28"/>
      <c r="D14" s="24" t="s">
        <v>18</v>
      </c>
      <c r="E14" s="28"/>
      <c r="F14" s="28"/>
      <c r="G14" s="28"/>
      <c r="H14" s="28"/>
      <c r="I14" s="28"/>
      <c r="J14" s="28"/>
      <c r="K14" s="28"/>
      <c r="L14" s="28"/>
      <c r="M14" s="24" t="s">
        <v>16</v>
      </c>
      <c r="N14" s="28"/>
      <c r="O14" s="181" t="str">
        <f>IF(Rekapitulácia!AN13="","",Rekapitulácia!AN13)</f>
        <v/>
      </c>
      <c r="P14" s="177"/>
      <c r="Q14" s="28"/>
      <c r="R14" s="29"/>
    </row>
    <row r="15" spans="1:66" s="1" customFormat="1" ht="18" customHeight="1" x14ac:dyDescent="0.15">
      <c r="B15" s="27"/>
      <c r="C15" s="28"/>
      <c r="D15" s="28"/>
      <c r="E15" s="22" t="str">
        <f>IF(Rekapitulácia!E14="","",Rekapitulácia!E14)</f>
        <v xml:space="preserve"> </v>
      </c>
      <c r="F15" s="28"/>
      <c r="G15" s="28"/>
      <c r="H15" s="28"/>
      <c r="I15" s="28"/>
      <c r="J15" s="28"/>
      <c r="K15" s="28"/>
      <c r="L15" s="28"/>
      <c r="M15" s="24" t="s">
        <v>17</v>
      </c>
      <c r="N15" s="28"/>
      <c r="O15" s="181" t="str">
        <f>IF(Rekapitulácia!AN14="","",Rekapitulácia!AN14)</f>
        <v/>
      </c>
      <c r="P15" s="177"/>
      <c r="Q15" s="28"/>
      <c r="R15" s="29"/>
    </row>
    <row r="16" spans="1:66" s="1" customFormat="1" ht="7" customHeight="1" x14ac:dyDescent="0.15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2:18" s="1" customFormat="1" ht="14.5" customHeight="1" x14ac:dyDescent="0.15">
      <c r="B17" s="27"/>
      <c r="C17" s="28"/>
      <c r="D17" s="24" t="s">
        <v>20</v>
      </c>
      <c r="E17" s="28"/>
      <c r="F17" s="28"/>
      <c r="G17" s="28"/>
      <c r="H17" s="28"/>
      <c r="I17" s="28"/>
      <c r="J17" s="28"/>
      <c r="K17" s="28"/>
      <c r="L17" s="28"/>
      <c r="M17" s="24" t="s">
        <v>16</v>
      </c>
      <c r="N17" s="28"/>
      <c r="O17" s="181" t="str">
        <f>IF(Rekapitulácia!AN16="","",Rekapitulácia!AN16)</f>
        <v/>
      </c>
      <c r="P17" s="177"/>
      <c r="Q17" s="28"/>
      <c r="R17" s="29"/>
    </row>
    <row r="18" spans="2:18" s="1" customFormat="1" ht="18" customHeight="1" x14ac:dyDescent="0.15">
      <c r="B18" s="27"/>
      <c r="C18" s="28"/>
      <c r="D18" s="28"/>
      <c r="E18" s="22" t="str">
        <f>IF(Rekapitulácia!E17="","",Rekapitulácia!E17)</f>
        <v xml:space="preserve"> </v>
      </c>
      <c r="F18" s="28"/>
      <c r="G18" s="28"/>
      <c r="H18" s="28"/>
      <c r="I18" s="28"/>
      <c r="J18" s="28"/>
      <c r="K18" s="28"/>
      <c r="L18" s="28"/>
      <c r="M18" s="24" t="s">
        <v>17</v>
      </c>
      <c r="N18" s="28"/>
      <c r="O18" s="181" t="str">
        <f>IF(Rekapitulácia!AN17="","",Rekapitulácia!AN17)</f>
        <v/>
      </c>
      <c r="P18" s="177"/>
      <c r="Q18" s="28"/>
      <c r="R18" s="29"/>
    </row>
    <row r="19" spans="2:18" s="1" customFormat="1" ht="7" customHeight="1" x14ac:dyDescent="0.15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2:18" s="1" customFormat="1" ht="14.5" customHeight="1" x14ac:dyDescent="0.15">
      <c r="B20" s="27"/>
      <c r="C20" s="28"/>
      <c r="D20" s="24" t="s">
        <v>23</v>
      </c>
      <c r="E20" s="28"/>
      <c r="F20" s="28"/>
      <c r="G20" s="28"/>
      <c r="H20" s="28"/>
      <c r="I20" s="28"/>
      <c r="J20" s="28"/>
      <c r="K20" s="28"/>
      <c r="L20" s="28"/>
      <c r="M20" s="24" t="s">
        <v>16</v>
      </c>
      <c r="N20" s="28"/>
      <c r="O20" s="181" t="s">
        <v>3</v>
      </c>
      <c r="P20" s="177"/>
      <c r="Q20" s="28"/>
      <c r="R20" s="29"/>
    </row>
    <row r="21" spans="2:18" s="1" customFormat="1" ht="18" customHeight="1" x14ac:dyDescent="0.15">
      <c r="B21" s="27"/>
      <c r="C21" s="28"/>
      <c r="D21" s="28"/>
      <c r="E21" s="22"/>
      <c r="F21" s="28"/>
      <c r="G21" s="28"/>
      <c r="H21" s="28"/>
      <c r="I21" s="28"/>
      <c r="J21" s="28"/>
      <c r="K21" s="28"/>
      <c r="L21" s="28"/>
      <c r="M21" s="24" t="s">
        <v>17</v>
      </c>
      <c r="N21" s="28"/>
      <c r="O21" s="181" t="s">
        <v>3</v>
      </c>
      <c r="P21" s="177"/>
      <c r="Q21" s="28"/>
      <c r="R21" s="29"/>
    </row>
    <row r="22" spans="2:18" s="1" customFormat="1" ht="7" customHeight="1" x14ac:dyDescent="0.15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s="1" customFormat="1" ht="14.5" customHeight="1" x14ac:dyDescent="0.15">
      <c r="B23" s="27"/>
      <c r="C23" s="28"/>
      <c r="D23" s="24" t="s">
        <v>24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2:18" s="1" customFormat="1" ht="22.5" customHeight="1" x14ac:dyDescent="0.15">
      <c r="B24" s="27"/>
      <c r="C24" s="28"/>
      <c r="D24" s="28"/>
      <c r="E24" s="203" t="s">
        <v>3</v>
      </c>
      <c r="F24" s="177"/>
      <c r="G24" s="177"/>
      <c r="H24" s="177"/>
      <c r="I24" s="177"/>
      <c r="J24" s="177"/>
      <c r="K24" s="177"/>
      <c r="L24" s="177"/>
      <c r="M24" s="28"/>
      <c r="N24" s="28"/>
      <c r="O24" s="28"/>
      <c r="P24" s="28"/>
      <c r="Q24" s="28"/>
      <c r="R24" s="29"/>
    </row>
    <row r="25" spans="2:18" s="1" customFormat="1" ht="7" customHeight="1" x14ac:dyDescent="0.1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2:18" s="1" customFormat="1" ht="7" customHeight="1" x14ac:dyDescent="0.15">
      <c r="B26" s="27"/>
      <c r="C26" s="2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8"/>
      <c r="R26" s="29"/>
    </row>
    <row r="27" spans="2:18" s="1" customFormat="1" ht="14.5" customHeight="1" x14ac:dyDescent="0.15">
      <c r="B27" s="27"/>
      <c r="C27" s="28"/>
      <c r="D27" s="92" t="s">
        <v>72</v>
      </c>
      <c r="E27" s="28"/>
      <c r="F27" s="28"/>
      <c r="G27" s="28"/>
      <c r="H27" s="28"/>
      <c r="I27" s="28"/>
      <c r="J27" s="28"/>
      <c r="K27" s="28"/>
      <c r="L27" s="28"/>
      <c r="M27" s="170">
        <f>N88</f>
        <v>0</v>
      </c>
      <c r="N27" s="177"/>
      <c r="O27" s="177"/>
      <c r="P27" s="177"/>
      <c r="Q27" s="28"/>
      <c r="R27" s="29"/>
    </row>
    <row r="28" spans="2:18" s="1" customFormat="1" ht="14.5" customHeight="1" x14ac:dyDescent="0.15">
      <c r="B28" s="27"/>
      <c r="C28" s="28"/>
      <c r="D28" s="26" t="s">
        <v>73</v>
      </c>
      <c r="E28" s="28"/>
      <c r="F28" s="28"/>
      <c r="G28" s="28"/>
      <c r="H28" s="28"/>
      <c r="I28" s="28"/>
      <c r="J28" s="28"/>
      <c r="K28" s="28"/>
      <c r="L28" s="28"/>
      <c r="M28" s="170">
        <f>N93</f>
        <v>0</v>
      </c>
      <c r="N28" s="177"/>
      <c r="O28" s="177"/>
      <c r="P28" s="177"/>
      <c r="Q28" s="28"/>
      <c r="R28" s="29"/>
    </row>
    <row r="29" spans="2:18" s="1" customFormat="1" ht="7" customHeight="1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</row>
    <row r="30" spans="2:18" s="1" customFormat="1" ht="25.25" customHeight="1" x14ac:dyDescent="0.15">
      <c r="B30" s="27"/>
      <c r="C30" s="28"/>
      <c r="D30" s="93" t="s">
        <v>27</v>
      </c>
      <c r="E30" s="28"/>
      <c r="F30" s="28"/>
      <c r="G30" s="28"/>
      <c r="H30" s="28"/>
      <c r="I30" s="28"/>
      <c r="J30" s="28"/>
      <c r="K30" s="28"/>
      <c r="L30" s="28"/>
      <c r="M30" s="242">
        <f>ROUND(M27+M28,2)</f>
        <v>0</v>
      </c>
      <c r="N30" s="177"/>
      <c r="O30" s="177"/>
      <c r="P30" s="177"/>
      <c r="Q30" s="28"/>
      <c r="R30" s="29"/>
    </row>
    <row r="31" spans="2:18" s="1" customFormat="1" ht="7" customHeight="1" x14ac:dyDescent="0.15">
      <c r="B31" s="27"/>
      <c r="C31" s="28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28"/>
      <c r="R31" s="29"/>
    </row>
    <row r="32" spans="2:18" s="1" customFormat="1" ht="14.5" customHeight="1" x14ac:dyDescent="0.15">
      <c r="B32" s="27"/>
      <c r="C32" s="28"/>
      <c r="D32" s="34" t="s">
        <v>28</v>
      </c>
      <c r="E32" s="34" t="s">
        <v>29</v>
      </c>
      <c r="F32" s="35">
        <v>0.2</v>
      </c>
      <c r="G32" s="94" t="s">
        <v>30</v>
      </c>
      <c r="H32" s="240">
        <f>M30</f>
        <v>0</v>
      </c>
      <c r="I32" s="177"/>
      <c r="J32" s="177"/>
      <c r="K32" s="28"/>
      <c r="L32" s="28"/>
      <c r="M32" s="240">
        <f>H32*0.2</f>
        <v>0</v>
      </c>
      <c r="N32" s="177"/>
      <c r="O32" s="177"/>
      <c r="P32" s="177"/>
      <c r="Q32" s="28"/>
      <c r="R32" s="29"/>
    </row>
    <row r="33" spans="2:18" s="1" customFormat="1" ht="14.5" customHeight="1" x14ac:dyDescent="0.15">
      <c r="B33" s="27"/>
      <c r="C33" s="28"/>
      <c r="D33" s="28"/>
      <c r="E33" s="34" t="s">
        <v>31</v>
      </c>
      <c r="F33" s="35">
        <v>0.2</v>
      </c>
      <c r="G33" s="94" t="s">
        <v>30</v>
      </c>
      <c r="H33" s="240">
        <v>0</v>
      </c>
      <c r="I33" s="177"/>
      <c r="J33" s="177"/>
      <c r="K33" s="28"/>
      <c r="L33" s="28"/>
      <c r="M33" s="240">
        <v>0</v>
      </c>
      <c r="N33" s="177"/>
      <c r="O33" s="177"/>
      <c r="P33" s="177"/>
      <c r="Q33" s="28"/>
      <c r="R33" s="29"/>
    </row>
    <row r="34" spans="2:18" s="1" customFormat="1" ht="14.5" hidden="1" customHeight="1" x14ac:dyDescent="0.15">
      <c r="B34" s="27"/>
      <c r="C34" s="28"/>
      <c r="D34" s="28"/>
      <c r="E34" s="34" t="s">
        <v>32</v>
      </c>
      <c r="F34" s="35">
        <v>0.2</v>
      </c>
      <c r="G34" s="94" t="s">
        <v>30</v>
      </c>
      <c r="H34" s="240">
        <f>ROUND((SUM(BG93:BG94)+SUM(BG112:BG147)), 2)</f>
        <v>0</v>
      </c>
      <c r="I34" s="177"/>
      <c r="J34" s="177"/>
      <c r="K34" s="28"/>
      <c r="L34" s="28"/>
      <c r="M34" s="240">
        <v>0</v>
      </c>
      <c r="N34" s="177"/>
      <c r="O34" s="177"/>
      <c r="P34" s="177"/>
      <c r="Q34" s="28"/>
      <c r="R34" s="29"/>
    </row>
    <row r="35" spans="2:18" s="1" customFormat="1" ht="14.5" hidden="1" customHeight="1" x14ac:dyDescent="0.15">
      <c r="B35" s="27"/>
      <c r="C35" s="28"/>
      <c r="D35" s="28"/>
      <c r="E35" s="34" t="s">
        <v>33</v>
      </c>
      <c r="F35" s="35">
        <v>0.2</v>
      </c>
      <c r="G35" s="94" t="s">
        <v>30</v>
      </c>
      <c r="H35" s="240">
        <f>ROUND((SUM(BH93:BH94)+SUM(BH112:BH147)), 2)</f>
        <v>0</v>
      </c>
      <c r="I35" s="177"/>
      <c r="J35" s="177"/>
      <c r="K35" s="28"/>
      <c r="L35" s="28"/>
      <c r="M35" s="240">
        <v>0</v>
      </c>
      <c r="N35" s="177"/>
      <c r="O35" s="177"/>
      <c r="P35" s="177"/>
      <c r="Q35" s="28"/>
      <c r="R35" s="29"/>
    </row>
    <row r="36" spans="2:18" s="1" customFormat="1" ht="14.5" hidden="1" customHeight="1" x14ac:dyDescent="0.15">
      <c r="B36" s="27"/>
      <c r="C36" s="28"/>
      <c r="D36" s="28"/>
      <c r="E36" s="34" t="s">
        <v>34</v>
      </c>
      <c r="F36" s="35">
        <v>0</v>
      </c>
      <c r="G36" s="94" t="s">
        <v>30</v>
      </c>
      <c r="H36" s="240">
        <f>ROUND((SUM(BI93:BI94)+SUM(BI112:BI147)), 2)</f>
        <v>0</v>
      </c>
      <c r="I36" s="177"/>
      <c r="J36" s="177"/>
      <c r="K36" s="28"/>
      <c r="L36" s="28"/>
      <c r="M36" s="240">
        <v>0</v>
      </c>
      <c r="N36" s="177"/>
      <c r="O36" s="177"/>
      <c r="P36" s="177"/>
      <c r="Q36" s="28"/>
      <c r="R36" s="29"/>
    </row>
    <row r="37" spans="2:18" s="1" customFormat="1" ht="7" customHeight="1" x14ac:dyDescent="0.1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2:18" s="1" customFormat="1" ht="25.25" customHeight="1" x14ac:dyDescent="0.15">
      <c r="B38" s="27"/>
      <c r="C38" s="91"/>
      <c r="D38" s="95" t="s">
        <v>35</v>
      </c>
      <c r="E38" s="67"/>
      <c r="F38" s="67"/>
      <c r="G38" s="96" t="s">
        <v>36</v>
      </c>
      <c r="H38" s="97" t="s">
        <v>37</v>
      </c>
      <c r="I38" s="67"/>
      <c r="J38" s="67"/>
      <c r="K38" s="67"/>
      <c r="L38" s="239">
        <f>M30*1.2</f>
        <v>0</v>
      </c>
      <c r="M38" s="186"/>
      <c r="N38" s="186"/>
      <c r="O38" s="186"/>
      <c r="P38" s="198"/>
      <c r="Q38" s="91"/>
      <c r="R38" s="29"/>
    </row>
    <row r="39" spans="2:18" s="1" customFormat="1" ht="14.5" customHeight="1" x14ac:dyDescent="0.1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2:18" s="1" customFormat="1" ht="14.5" customHeight="1" x14ac:dyDescent="0.15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</row>
    <row r="41" spans="2:18" x14ac:dyDescent="0.15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1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15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1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15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15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15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x14ac:dyDescent="0.15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15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2:18" s="1" customFormat="1" ht="13" x14ac:dyDescent="0.15">
      <c r="B50" s="27"/>
      <c r="C50" s="28"/>
      <c r="D50" s="42"/>
      <c r="E50" s="43"/>
      <c r="F50" s="43"/>
      <c r="G50" s="43"/>
      <c r="H50" s="44"/>
      <c r="I50" s="28"/>
      <c r="J50" s="42"/>
      <c r="K50" s="43"/>
      <c r="L50" s="43"/>
      <c r="M50" s="43"/>
      <c r="N50" s="43"/>
      <c r="O50" s="43"/>
      <c r="P50" s="44"/>
      <c r="Q50" s="28"/>
      <c r="R50" s="29"/>
    </row>
    <row r="51" spans="2:18" x14ac:dyDescent="0.15">
      <c r="B51" s="17"/>
      <c r="C51" s="18"/>
      <c r="D51" s="45"/>
      <c r="E51" s="18"/>
      <c r="F51" s="18"/>
      <c r="G51" s="18"/>
      <c r="H51" s="46"/>
      <c r="I51" s="18"/>
      <c r="J51" s="45"/>
      <c r="K51" s="18"/>
      <c r="L51" s="18"/>
      <c r="M51" s="18"/>
      <c r="N51" s="18"/>
      <c r="O51" s="18"/>
      <c r="P51" s="46"/>
      <c r="Q51" s="18"/>
      <c r="R51" s="19"/>
    </row>
    <row r="52" spans="2:18" x14ac:dyDescent="0.15">
      <c r="B52" s="17"/>
      <c r="C52" s="18"/>
      <c r="D52" s="45"/>
      <c r="E52" s="18"/>
      <c r="F52" s="18"/>
      <c r="G52" s="18"/>
      <c r="H52" s="46"/>
      <c r="I52" s="18"/>
      <c r="J52" s="45"/>
      <c r="K52" s="18"/>
      <c r="L52" s="18"/>
      <c r="M52" s="18"/>
      <c r="N52" s="18"/>
      <c r="O52" s="18"/>
      <c r="P52" s="46"/>
      <c r="Q52" s="18"/>
      <c r="R52" s="19"/>
    </row>
    <row r="53" spans="2:18" x14ac:dyDescent="0.15">
      <c r="B53" s="17"/>
      <c r="C53" s="18"/>
      <c r="D53" s="45"/>
      <c r="E53" s="18"/>
      <c r="F53" s="18"/>
      <c r="G53" s="18"/>
      <c r="H53" s="46"/>
      <c r="I53" s="18"/>
      <c r="J53" s="45"/>
      <c r="K53" s="18"/>
      <c r="L53" s="18"/>
      <c r="M53" s="18"/>
      <c r="N53" s="18"/>
      <c r="O53" s="18"/>
      <c r="P53" s="46"/>
      <c r="Q53" s="18"/>
      <c r="R53" s="19"/>
    </row>
    <row r="54" spans="2:18" x14ac:dyDescent="0.15">
      <c r="B54" s="17"/>
      <c r="C54" s="18"/>
      <c r="D54" s="45"/>
      <c r="E54" s="18"/>
      <c r="F54" s="18"/>
      <c r="G54" s="18"/>
      <c r="H54" s="46"/>
      <c r="I54" s="18"/>
      <c r="J54" s="45"/>
      <c r="K54" s="18"/>
      <c r="L54" s="18"/>
      <c r="M54" s="18"/>
      <c r="N54" s="18"/>
      <c r="O54" s="18"/>
      <c r="P54" s="46"/>
      <c r="Q54" s="18"/>
      <c r="R54" s="19"/>
    </row>
    <row r="55" spans="2:18" x14ac:dyDescent="0.15">
      <c r="B55" s="17"/>
      <c r="C55" s="18"/>
      <c r="D55" s="45"/>
      <c r="E55" s="18"/>
      <c r="F55" s="18"/>
      <c r="G55" s="18"/>
      <c r="H55" s="46"/>
      <c r="I55" s="18"/>
      <c r="J55" s="45"/>
      <c r="K55" s="18"/>
      <c r="L55" s="18"/>
      <c r="M55" s="18"/>
      <c r="N55" s="18"/>
      <c r="O55" s="18"/>
      <c r="P55" s="46"/>
      <c r="Q55" s="18"/>
      <c r="R55" s="19"/>
    </row>
    <row r="56" spans="2:18" x14ac:dyDescent="0.15">
      <c r="B56" s="17"/>
      <c r="C56" s="18"/>
      <c r="D56" s="45"/>
      <c r="E56" s="18"/>
      <c r="F56" s="18"/>
      <c r="G56" s="18"/>
      <c r="H56" s="46"/>
      <c r="I56" s="18"/>
      <c r="J56" s="45"/>
      <c r="K56" s="18"/>
      <c r="L56" s="18"/>
      <c r="M56" s="18"/>
      <c r="N56" s="18"/>
      <c r="O56" s="18"/>
      <c r="P56" s="46"/>
      <c r="Q56" s="18"/>
      <c r="R56" s="19"/>
    </row>
    <row r="57" spans="2:18" x14ac:dyDescent="0.15">
      <c r="B57" s="17"/>
      <c r="C57" s="18"/>
      <c r="D57" s="45"/>
      <c r="E57" s="18"/>
      <c r="F57" s="18"/>
      <c r="G57" s="18"/>
      <c r="H57" s="46"/>
      <c r="I57" s="18"/>
      <c r="J57" s="45"/>
      <c r="K57" s="18"/>
      <c r="L57" s="18"/>
      <c r="M57" s="18"/>
      <c r="N57" s="18"/>
      <c r="O57" s="18"/>
      <c r="P57" s="46"/>
      <c r="Q57" s="18"/>
      <c r="R57" s="19"/>
    </row>
    <row r="58" spans="2:18" x14ac:dyDescent="0.15">
      <c r="B58" s="17"/>
      <c r="C58" s="18"/>
      <c r="D58" s="45"/>
      <c r="E58" s="18"/>
      <c r="F58" s="18"/>
      <c r="G58" s="18"/>
      <c r="H58" s="46"/>
      <c r="I58" s="18"/>
      <c r="J58" s="45"/>
      <c r="K58" s="18"/>
      <c r="L58" s="18"/>
      <c r="M58" s="18"/>
      <c r="N58" s="18"/>
      <c r="O58" s="18"/>
      <c r="P58" s="46"/>
      <c r="Q58" s="18"/>
      <c r="R58" s="19"/>
    </row>
    <row r="59" spans="2:18" s="1" customFormat="1" ht="13" x14ac:dyDescent="0.15">
      <c r="B59" s="27"/>
      <c r="C59" s="28"/>
      <c r="D59" s="47"/>
      <c r="E59" s="48"/>
      <c r="F59" s="48"/>
      <c r="G59" s="49"/>
      <c r="H59" s="50"/>
      <c r="I59" s="28"/>
      <c r="J59" s="47"/>
      <c r="K59" s="48"/>
      <c r="L59" s="48"/>
      <c r="M59" s="48"/>
      <c r="N59" s="49"/>
      <c r="O59" s="48"/>
      <c r="P59" s="50"/>
      <c r="Q59" s="28"/>
      <c r="R59" s="29"/>
    </row>
    <row r="60" spans="2:18" x14ac:dyDescent="0.15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2:18" s="1" customFormat="1" ht="13" x14ac:dyDescent="0.15">
      <c r="B61" s="27"/>
      <c r="C61" s="28"/>
      <c r="D61" s="42"/>
      <c r="E61" s="43"/>
      <c r="F61" s="43"/>
      <c r="G61" s="43"/>
      <c r="H61" s="44"/>
      <c r="I61" s="28"/>
      <c r="J61" s="42" t="s">
        <v>40</v>
      </c>
      <c r="K61" s="43"/>
      <c r="L61" s="43"/>
      <c r="M61" s="43"/>
      <c r="N61" s="43"/>
      <c r="O61" s="43"/>
      <c r="P61" s="44"/>
      <c r="Q61" s="28"/>
      <c r="R61" s="29"/>
    </row>
    <row r="62" spans="2:18" x14ac:dyDescent="0.15">
      <c r="B62" s="17"/>
      <c r="C62" s="18"/>
      <c r="D62" s="45"/>
      <c r="E62" s="18"/>
      <c r="F62" s="18"/>
      <c r="G62" s="18"/>
      <c r="H62" s="46"/>
      <c r="I62" s="18"/>
      <c r="J62" s="45"/>
      <c r="K62" s="18"/>
      <c r="L62" s="18"/>
      <c r="M62" s="18"/>
      <c r="N62" s="18"/>
      <c r="O62" s="18"/>
      <c r="P62" s="46"/>
      <c r="Q62" s="18"/>
      <c r="R62" s="19"/>
    </row>
    <row r="63" spans="2:18" x14ac:dyDescent="0.15">
      <c r="B63" s="17"/>
      <c r="C63" s="18"/>
      <c r="D63" s="45"/>
      <c r="E63" s="18"/>
      <c r="F63" s="18"/>
      <c r="G63" s="18"/>
      <c r="H63" s="46"/>
      <c r="I63" s="18"/>
      <c r="J63" s="45"/>
      <c r="K63" s="18"/>
      <c r="L63" s="18"/>
      <c r="M63" s="18"/>
      <c r="N63" s="18"/>
      <c r="O63" s="18"/>
      <c r="P63" s="46"/>
      <c r="Q63" s="18"/>
      <c r="R63" s="19"/>
    </row>
    <row r="64" spans="2:18" x14ac:dyDescent="0.15">
      <c r="B64" s="17"/>
      <c r="C64" s="18"/>
      <c r="D64" s="45"/>
      <c r="E64" s="18"/>
      <c r="F64" s="18"/>
      <c r="G64" s="18"/>
      <c r="H64" s="46"/>
      <c r="I64" s="18"/>
      <c r="J64" s="45"/>
      <c r="K64" s="18"/>
      <c r="L64" s="18"/>
      <c r="M64" s="18"/>
      <c r="N64" s="18"/>
      <c r="O64" s="18"/>
      <c r="P64" s="46"/>
      <c r="Q64" s="18"/>
      <c r="R64" s="19"/>
    </row>
    <row r="65" spans="2:18" x14ac:dyDescent="0.15">
      <c r="B65" s="17"/>
      <c r="C65" s="18"/>
      <c r="D65" s="45"/>
      <c r="E65" s="18"/>
      <c r="F65" s="18"/>
      <c r="G65" s="18"/>
      <c r="H65" s="46"/>
      <c r="I65" s="18"/>
      <c r="J65" s="45"/>
      <c r="K65" s="18"/>
      <c r="L65" s="18"/>
      <c r="M65" s="18"/>
      <c r="N65" s="18"/>
      <c r="O65" s="18"/>
      <c r="P65" s="46"/>
      <c r="Q65" s="18"/>
      <c r="R65" s="19"/>
    </row>
    <row r="66" spans="2:18" x14ac:dyDescent="0.15">
      <c r="B66" s="17"/>
      <c r="C66" s="18"/>
      <c r="D66" s="45"/>
      <c r="E66" s="18"/>
      <c r="F66" s="18"/>
      <c r="G66" s="18"/>
      <c r="H66" s="46"/>
      <c r="I66" s="18"/>
      <c r="J66" s="45"/>
      <c r="K66" s="18"/>
      <c r="L66" s="18"/>
      <c r="M66" s="18"/>
      <c r="N66" s="18"/>
      <c r="O66" s="18"/>
      <c r="P66" s="46"/>
      <c r="Q66" s="18"/>
      <c r="R66" s="19"/>
    </row>
    <row r="67" spans="2:18" x14ac:dyDescent="0.15">
      <c r="B67" s="17"/>
      <c r="C67" s="18"/>
      <c r="D67" s="45"/>
      <c r="E67" s="18"/>
      <c r="F67" s="18"/>
      <c r="G67" s="18"/>
      <c r="H67" s="46"/>
      <c r="I67" s="18"/>
      <c r="J67" s="45"/>
      <c r="K67" s="18"/>
      <c r="L67" s="18"/>
      <c r="M67" s="18"/>
      <c r="N67" s="18"/>
      <c r="O67" s="18"/>
      <c r="P67" s="46"/>
      <c r="Q67" s="18"/>
      <c r="R67" s="19"/>
    </row>
    <row r="68" spans="2:18" x14ac:dyDescent="0.15">
      <c r="B68" s="17"/>
      <c r="C68" s="18"/>
      <c r="D68" s="45"/>
      <c r="E68" s="18"/>
      <c r="F68" s="18"/>
      <c r="G68" s="18"/>
      <c r="H68" s="46"/>
      <c r="I68" s="18"/>
      <c r="J68" s="45"/>
      <c r="K68" s="18"/>
      <c r="L68" s="18"/>
      <c r="M68" s="18"/>
      <c r="N68" s="18"/>
      <c r="O68" s="18"/>
      <c r="P68" s="46"/>
      <c r="Q68" s="18"/>
      <c r="R68" s="19"/>
    </row>
    <row r="69" spans="2:18" x14ac:dyDescent="0.15">
      <c r="B69" s="17"/>
      <c r="C69" s="18"/>
      <c r="D69" s="45"/>
      <c r="E69" s="18"/>
      <c r="F69" s="18"/>
      <c r="G69" s="18"/>
      <c r="H69" s="46"/>
      <c r="I69" s="18"/>
      <c r="J69" s="45"/>
      <c r="K69" s="18"/>
      <c r="L69" s="18"/>
      <c r="M69" s="18"/>
      <c r="N69" s="18"/>
      <c r="O69" s="18"/>
      <c r="P69" s="46"/>
      <c r="Q69" s="18"/>
      <c r="R69" s="19"/>
    </row>
    <row r="70" spans="2:18" s="1" customFormat="1" ht="13" x14ac:dyDescent="0.15">
      <c r="B70" s="27"/>
      <c r="C70" s="28"/>
      <c r="D70" s="47"/>
      <c r="E70" s="48"/>
      <c r="F70" s="48"/>
      <c r="G70" s="49"/>
      <c r="H70" s="50"/>
      <c r="I70" s="28"/>
      <c r="J70" s="47" t="s">
        <v>38</v>
      </c>
      <c r="K70" s="48"/>
      <c r="L70" s="165" t="s">
        <v>150</v>
      </c>
      <c r="M70" s="48"/>
      <c r="N70" s="49" t="s">
        <v>39</v>
      </c>
      <c r="O70" s="48"/>
      <c r="P70" s="50"/>
      <c r="Q70" s="28"/>
      <c r="R70" s="29"/>
    </row>
    <row r="71" spans="2:18" s="1" customFormat="1" ht="14.5" customHeight="1" x14ac:dyDescent="0.15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</row>
    <row r="75" spans="2:18" s="1" customFormat="1" ht="7" customHeight="1" x14ac:dyDescent="0.15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2:18" s="1" customFormat="1" ht="37" customHeight="1" x14ac:dyDescent="0.15">
      <c r="B76" s="27"/>
      <c r="C76" s="180" t="s">
        <v>74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29"/>
    </row>
    <row r="77" spans="2:18" s="1" customFormat="1" ht="7" customHeight="1" x14ac:dyDescent="0.15"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</row>
    <row r="78" spans="2:18" s="1" customFormat="1" ht="30" customHeight="1" x14ac:dyDescent="0.15">
      <c r="B78" s="27"/>
      <c r="C78" s="24" t="s">
        <v>132</v>
      </c>
      <c r="D78" s="28"/>
      <c r="E78" s="28"/>
      <c r="F78" s="220" t="str">
        <f>F6</f>
        <v>Sanácia nelegálne umiestneného odpadu v obci Valaská</v>
      </c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28"/>
      <c r="R78" s="29"/>
    </row>
    <row r="79" spans="2:18" s="1" customFormat="1" ht="37" customHeight="1" x14ac:dyDescent="0.15">
      <c r="B79" s="27"/>
      <c r="C79" s="61" t="s">
        <v>71</v>
      </c>
      <c r="D79" s="28"/>
      <c r="E79" s="28"/>
      <c r="F79" s="201" t="str">
        <f>F7</f>
        <v>Sanácia nelegálne umiestneného odpadu v obci Valaská</v>
      </c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28"/>
      <c r="R79" s="29"/>
    </row>
    <row r="80" spans="2:18" s="1" customFormat="1" ht="7" customHeight="1" x14ac:dyDescent="0.15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</row>
    <row r="81" spans="2:47" s="1" customFormat="1" ht="18" customHeight="1" x14ac:dyDescent="0.15">
      <c r="B81" s="27"/>
      <c r="C81" s="24" t="s">
        <v>13</v>
      </c>
      <c r="D81" s="28"/>
      <c r="E81" s="28"/>
      <c r="F81" s="22" t="str">
        <f>F9</f>
        <v xml:space="preserve">C 1125/2    </v>
      </c>
      <c r="G81" s="28"/>
      <c r="H81" s="28"/>
      <c r="I81" s="28"/>
      <c r="J81" s="28"/>
      <c r="K81" s="24" t="s">
        <v>14</v>
      </c>
      <c r="L81" s="28"/>
      <c r="M81" s="221" t="str">
        <f>IF(O9="","",O9)</f>
        <v>DD.MM.RRRR</v>
      </c>
      <c r="N81" s="177"/>
      <c r="O81" s="177"/>
      <c r="P81" s="177"/>
      <c r="Q81" s="28"/>
      <c r="R81" s="29"/>
    </row>
    <row r="82" spans="2:47" s="1" customFormat="1" ht="7" customHeight="1" x14ac:dyDescent="0.15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9"/>
    </row>
    <row r="83" spans="2:47" s="1" customFormat="1" ht="12" x14ac:dyDescent="0.15">
      <c r="B83" s="27"/>
      <c r="C83" s="24" t="s">
        <v>15</v>
      </c>
      <c r="D83" s="28"/>
      <c r="E83" s="28"/>
      <c r="F83" s="22"/>
      <c r="G83" s="28"/>
      <c r="H83" s="28"/>
      <c r="I83" s="28"/>
      <c r="J83" s="28"/>
      <c r="K83" s="24"/>
      <c r="L83" s="28"/>
      <c r="M83" s="181" t="str">
        <f>E18</f>
        <v xml:space="preserve"> </v>
      </c>
      <c r="N83" s="177"/>
      <c r="O83" s="177"/>
      <c r="P83" s="177"/>
      <c r="Q83" s="177"/>
      <c r="R83" s="29"/>
    </row>
    <row r="84" spans="2:47" s="1" customFormat="1" ht="14.5" customHeight="1" x14ac:dyDescent="0.15">
      <c r="B84" s="27"/>
      <c r="C84" s="24" t="s">
        <v>18</v>
      </c>
      <c r="D84" s="28"/>
      <c r="E84" s="28"/>
      <c r="F84" s="22" t="str">
        <f>IF(E15="","",E15)</f>
        <v xml:space="preserve"> </v>
      </c>
      <c r="G84" s="28"/>
      <c r="H84" s="28"/>
      <c r="I84" s="28"/>
      <c r="J84" s="28"/>
      <c r="K84" s="24" t="s">
        <v>23</v>
      </c>
      <c r="L84" s="28"/>
      <c r="M84" s="181"/>
      <c r="N84" s="177"/>
      <c r="O84" s="177"/>
      <c r="P84" s="177"/>
      <c r="Q84" s="177"/>
      <c r="R84" s="29"/>
    </row>
    <row r="85" spans="2:47" s="1" customFormat="1" ht="10.25" customHeight="1" x14ac:dyDescent="0.15"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</row>
    <row r="86" spans="2:47" s="1" customFormat="1" ht="29.25" customHeight="1" x14ac:dyDescent="0.15">
      <c r="B86" s="27"/>
      <c r="C86" s="241" t="s">
        <v>75</v>
      </c>
      <c r="D86" s="227"/>
      <c r="E86" s="227"/>
      <c r="F86" s="227"/>
      <c r="G86" s="227"/>
      <c r="H86" s="91"/>
      <c r="I86" s="91"/>
      <c r="J86" s="91"/>
      <c r="K86" s="91"/>
      <c r="L86" s="91"/>
      <c r="M86" s="91"/>
      <c r="N86" s="241" t="s">
        <v>76</v>
      </c>
      <c r="O86" s="177"/>
      <c r="P86" s="177"/>
      <c r="Q86" s="177"/>
      <c r="R86" s="29"/>
    </row>
    <row r="87" spans="2:47" s="1" customFormat="1" ht="10.25" customHeight="1" x14ac:dyDescent="0.15"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9"/>
    </row>
    <row r="88" spans="2:47" s="1" customFormat="1" ht="29.25" customHeight="1" x14ac:dyDescent="0.15">
      <c r="B88" s="27"/>
      <c r="C88" s="98" t="s">
        <v>77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191">
        <f>N112</f>
        <v>0</v>
      </c>
      <c r="O88" s="177"/>
      <c r="P88" s="177"/>
      <c r="Q88" s="177"/>
      <c r="R88" s="29"/>
      <c r="AU88" s="13" t="s">
        <v>78</v>
      </c>
    </row>
    <row r="89" spans="2:47" s="6" customFormat="1" ht="25" customHeight="1" x14ac:dyDescent="0.15">
      <c r="B89" s="99"/>
      <c r="C89" s="100"/>
      <c r="D89" s="101" t="s">
        <v>130</v>
      </c>
      <c r="E89" s="100"/>
      <c r="F89" s="100"/>
      <c r="G89" s="100"/>
      <c r="H89" s="100"/>
      <c r="I89" s="100"/>
      <c r="J89" s="100"/>
      <c r="K89" s="100"/>
      <c r="L89" s="100"/>
      <c r="M89" s="100"/>
      <c r="N89" s="222">
        <f>N90+N91</f>
        <v>0</v>
      </c>
      <c r="O89" s="223"/>
      <c r="P89" s="223"/>
      <c r="Q89" s="223"/>
      <c r="R89" s="102"/>
    </row>
    <row r="90" spans="2:47" s="7" customFormat="1" ht="20" customHeight="1" x14ac:dyDescent="0.15">
      <c r="B90" s="103"/>
      <c r="C90" s="104"/>
      <c r="D90" s="105" t="s">
        <v>129</v>
      </c>
      <c r="E90" s="104"/>
      <c r="F90" s="104"/>
      <c r="G90" s="104"/>
      <c r="H90" s="104"/>
      <c r="I90" s="104"/>
      <c r="J90" s="104"/>
      <c r="K90" s="104"/>
      <c r="L90" s="104"/>
      <c r="M90" s="104"/>
      <c r="N90" s="224">
        <f>N114</f>
        <v>0</v>
      </c>
      <c r="O90" s="225"/>
      <c r="P90" s="225"/>
      <c r="Q90" s="225"/>
      <c r="R90" s="106"/>
    </row>
    <row r="91" spans="2:47" s="7" customFormat="1" ht="20" customHeight="1" x14ac:dyDescent="0.15">
      <c r="B91" s="103"/>
      <c r="C91" s="104"/>
      <c r="D91" s="105" t="s">
        <v>142</v>
      </c>
      <c r="E91" s="104"/>
      <c r="F91" s="104"/>
      <c r="G91" s="104"/>
      <c r="H91" s="104"/>
      <c r="I91" s="104"/>
      <c r="J91" s="104"/>
      <c r="K91" s="104"/>
      <c r="L91" s="104"/>
      <c r="M91" s="104"/>
      <c r="N91" s="224">
        <f>N123</f>
        <v>0</v>
      </c>
      <c r="O91" s="225"/>
      <c r="P91" s="225"/>
      <c r="Q91" s="225"/>
      <c r="R91" s="106"/>
    </row>
    <row r="92" spans="2:47" s="1" customFormat="1" ht="21.75" customHeight="1" x14ac:dyDescent="0.15">
      <c r="B92" s="2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9"/>
    </row>
    <row r="93" spans="2:47" s="1" customFormat="1" ht="29.25" customHeight="1" x14ac:dyDescent="0.15">
      <c r="B93" s="27"/>
      <c r="C93" s="98" t="s">
        <v>79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26">
        <v>0</v>
      </c>
      <c r="O93" s="177"/>
      <c r="P93" s="177"/>
      <c r="Q93" s="177"/>
      <c r="R93" s="29"/>
      <c r="T93" s="107"/>
      <c r="U93" s="108" t="s">
        <v>28</v>
      </c>
    </row>
    <row r="94" spans="2:47" s="1" customFormat="1" ht="18" customHeight="1" x14ac:dyDescent="0.15"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9"/>
    </row>
    <row r="95" spans="2:47" s="1" customFormat="1" ht="29.25" customHeight="1" x14ac:dyDescent="0.15">
      <c r="B95" s="27"/>
      <c r="C95" s="90" t="s">
        <v>135</v>
      </c>
      <c r="D95" s="91"/>
      <c r="E95" s="91"/>
      <c r="F95" s="91"/>
      <c r="G95" s="91"/>
      <c r="H95" s="91"/>
      <c r="I95" s="91"/>
      <c r="J95" s="91"/>
      <c r="K95" s="91"/>
      <c r="L95" s="187">
        <f>ROUND(SUM(N88+N93),2)</f>
        <v>0</v>
      </c>
      <c r="M95" s="227"/>
      <c r="N95" s="227"/>
      <c r="O95" s="227"/>
      <c r="P95" s="227"/>
      <c r="Q95" s="227"/>
      <c r="R95" s="29"/>
    </row>
    <row r="96" spans="2:47" s="1" customFormat="1" ht="7" customHeight="1" x14ac:dyDescent="0.15"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3"/>
    </row>
    <row r="100" spans="2:63" s="1" customFormat="1" ht="7" customHeight="1" x14ac:dyDescent="0.15"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6"/>
    </row>
    <row r="101" spans="2:63" s="1" customFormat="1" ht="37" customHeight="1" x14ac:dyDescent="0.15">
      <c r="B101" s="27"/>
      <c r="C101" s="180" t="s">
        <v>80</v>
      </c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29"/>
    </row>
    <row r="102" spans="2:63" s="1" customFormat="1" ht="7" customHeight="1" x14ac:dyDescent="0.15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</row>
    <row r="103" spans="2:63" s="1" customFormat="1" ht="30" customHeight="1" x14ac:dyDescent="0.15">
      <c r="B103" s="27"/>
      <c r="C103" s="24" t="s">
        <v>132</v>
      </c>
      <c r="D103" s="28"/>
      <c r="E103" s="28"/>
      <c r="F103" s="220" t="str">
        <f>F6</f>
        <v>Sanácia nelegálne umiestneného odpadu v obci Valaská</v>
      </c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28"/>
      <c r="R103" s="29"/>
    </row>
    <row r="104" spans="2:63" s="1" customFormat="1" ht="37" customHeight="1" x14ac:dyDescent="0.15">
      <c r="B104" s="27"/>
      <c r="C104" s="61" t="s">
        <v>71</v>
      </c>
      <c r="D104" s="28"/>
      <c r="E104" s="28"/>
      <c r="F104" s="201" t="str">
        <f>F7</f>
        <v>Sanácia nelegálne umiestneného odpadu v obci Valaská</v>
      </c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28"/>
      <c r="R104" s="29"/>
    </row>
    <row r="105" spans="2:63" s="1" customFormat="1" ht="7" customHeight="1" x14ac:dyDescent="0.15"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</row>
    <row r="106" spans="2:63" s="1" customFormat="1" ht="18" customHeight="1" x14ac:dyDescent="0.15">
      <c r="B106" s="27"/>
      <c r="C106" s="24" t="s">
        <v>13</v>
      </c>
      <c r="D106" s="28"/>
      <c r="E106" s="28"/>
      <c r="F106" s="22" t="str">
        <f>F9</f>
        <v xml:space="preserve">C 1125/2    </v>
      </c>
      <c r="G106" s="28"/>
      <c r="H106" s="28"/>
      <c r="I106" s="28"/>
      <c r="J106" s="28"/>
      <c r="K106" s="24" t="s">
        <v>14</v>
      </c>
      <c r="L106" s="28"/>
      <c r="M106" s="221" t="str">
        <f>IF(O9="","",O9)</f>
        <v>DD.MM.RRRR</v>
      </c>
      <c r="N106" s="177"/>
      <c r="O106" s="177"/>
      <c r="P106" s="177"/>
      <c r="Q106" s="28"/>
      <c r="R106" s="29"/>
    </row>
    <row r="107" spans="2:63" s="1" customFormat="1" ht="7" customHeight="1" x14ac:dyDescent="0.15"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</row>
    <row r="108" spans="2:63" s="1" customFormat="1" ht="12" x14ac:dyDescent="0.15">
      <c r="B108" s="27"/>
      <c r="C108" s="24" t="s">
        <v>15</v>
      </c>
      <c r="D108" s="28"/>
      <c r="E108" s="28"/>
      <c r="F108" s="22"/>
      <c r="G108" s="28"/>
      <c r="H108" s="28"/>
      <c r="I108" s="28"/>
      <c r="J108" s="28"/>
      <c r="K108" s="24" t="s">
        <v>20</v>
      </c>
      <c r="L108" s="28"/>
      <c r="M108" s="181" t="str">
        <f>E18</f>
        <v xml:space="preserve"> </v>
      </c>
      <c r="N108" s="177"/>
      <c r="O108" s="177"/>
      <c r="P108" s="177"/>
      <c r="Q108" s="177"/>
      <c r="R108" s="29"/>
    </row>
    <row r="109" spans="2:63" s="1" customFormat="1" ht="14.5" customHeight="1" x14ac:dyDescent="0.15">
      <c r="B109" s="27"/>
      <c r="C109" s="24" t="s">
        <v>18</v>
      </c>
      <c r="D109" s="28"/>
      <c r="E109" s="28"/>
      <c r="F109" s="22" t="str">
        <f>IF(E15="","",E15)</f>
        <v xml:space="preserve"> </v>
      </c>
      <c r="G109" s="28"/>
      <c r="H109" s="28"/>
      <c r="I109" s="28"/>
      <c r="J109" s="28"/>
      <c r="K109" s="24" t="s">
        <v>23</v>
      </c>
      <c r="L109" s="28"/>
      <c r="M109" s="181"/>
      <c r="N109" s="177"/>
      <c r="O109" s="177"/>
      <c r="P109" s="177"/>
      <c r="Q109" s="177"/>
      <c r="R109" s="29"/>
    </row>
    <row r="110" spans="2:63" s="1" customFormat="1" ht="10.25" customHeight="1" x14ac:dyDescent="0.15">
      <c r="B110" s="2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</row>
    <row r="111" spans="2:63" s="8" customFormat="1" ht="29.25" customHeight="1" x14ac:dyDescent="0.15">
      <c r="B111" s="109"/>
      <c r="C111" s="110" t="s">
        <v>81</v>
      </c>
      <c r="D111" s="111" t="s">
        <v>82</v>
      </c>
      <c r="E111" s="111" t="s">
        <v>42</v>
      </c>
      <c r="F111" s="234" t="s">
        <v>83</v>
      </c>
      <c r="G111" s="235"/>
      <c r="H111" s="235"/>
      <c r="I111" s="235"/>
      <c r="J111" s="111" t="s">
        <v>84</v>
      </c>
      <c r="K111" s="111" t="s">
        <v>85</v>
      </c>
      <c r="L111" s="236" t="s">
        <v>86</v>
      </c>
      <c r="M111" s="235"/>
      <c r="N111" s="234" t="s">
        <v>76</v>
      </c>
      <c r="O111" s="235"/>
      <c r="P111" s="235"/>
      <c r="Q111" s="237"/>
      <c r="R111" s="112"/>
      <c r="T111" s="68" t="s">
        <v>87</v>
      </c>
      <c r="U111" s="69" t="s">
        <v>28</v>
      </c>
      <c r="V111" s="69" t="s">
        <v>88</v>
      </c>
      <c r="W111" s="69" t="s">
        <v>89</v>
      </c>
      <c r="X111" s="69" t="s">
        <v>90</v>
      </c>
      <c r="Y111" s="69" t="s">
        <v>91</v>
      </c>
      <c r="Z111" s="69" t="s">
        <v>92</v>
      </c>
      <c r="AA111" s="70" t="s">
        <v>93</v>
      </c>
    </row>
    <row r="112" spans="2:63" s="1" customFormat="1" ht="29.25" customHeight="1" x14ac:dyDescent="0.2">
      <c r="B112" s="27"/>
      <c r="C112" s="72" t="s">
        <v>72</v>
      </c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14">
        <f>N114+N123</f>
        <v>0</v>
      </c>
      <c r="O112" s="215"/>
      <c r="P112" s="215"/>
      <c r="Q112" s="215"/>
      <c r="R112" s="29"/>
      <c r="T112" s="71"/>
      <c r="U112" s="43"/>
      <c r="V112" s="43"/>
      <c r="W112" s="113" t="e">
        <f>W113</f>
        <v>#REF!</v>
      </c>
      <c r="X112" s="43"/>
      <c r="Y112" s="113" t="e">
        <f>Y113</f>
        <v>#REF!</v>
      </c>
      <c r="Z112" s="43"/>
      <c r="AA112" s="114" t="e">
        <f>AA113</f>
        <v>#REF!</v>
      </c>
      <c r="AT112" s="13" t="s">
        <v>59</v>
      </c>
      <c r="AU112" s="13" t="s">
        <v>78</v>
      </c>
      <c r="BK112" s="115" t="e">
        <f>BK113</f>
        <v>#REF!</v>
      </c>
    </row>
    <row r="113" spans="2:65" s="9" customFormat="1" ht="37.25" customHeight="1" x14ac:dyDescent="0.2">
      <c r="B113" s="116"/>
      <c r="C113" s="117"/>
      <c r="D113" s="118" t="s">
        <v>128</v>
      </c>
      <c r="E113" s="118"/>
      <c r="F113" s="118"/>
      <c r="G113" s="118"/>
      <c r="H113" s="118"/>
      <c r="I113" s="118"/>
      <c r="J113" s="118"/>
      <c r="K113" s="118"/>
      <c r="L113" s="118"/>
      <c r="M113" s="118"/>
      <c r="N113" s="216">
        <f>N114+N123</f>
        <v>0</v>
      </c>
      <c r="O113" s="217"/>
      <c r="P113" s="217"/>
      <c r="Q113" s="217"/>
      <c r="R113" s="119"/>
      <c r="T113" s="120"/>
      <c r="U113" s="117"/>
      <c r="V113" s="117"/>
      <c r="W113" s="121" t="e">
        <f>W114+W139</f>
        <v>#REF!</v>
      </c>
      <c r="X113" s="117"/>
      <c r="Y113" s="121" t="e">
        <f>Y114+Y139</f>
        <v>#REF!</v>
      </c>
      <c r="Z113" s="117"/>
      <c r="AA113" s="122" t="e">
        <f>AA114+AA139</f>
        <v>#REF!</v>
      </c>
      <c r="AR113" s="123" t="s">
        <v>66</v>
      </c>
      <c r="AT113" s="124" t="s">
        <v>59</v>
      </c>
      <c r="AU113" s="124" t="s">
        <v>60</v>
      </c>
      <c r="AY113" s="123" t="s">
        <v>94</v>
      </c>
      <c r="BK113" s="125" t="e">
        <f>BK114+BK139</f>
        <v>#REF!</v>
      </c>
    </row>
    <row r="114" spans="2:65" s="9" customFormat="1" ht="20" customHeight="1" x14ac:dyDescent="0.15">
      <c r="B114" s="116"/>
      <c r="C114" s="117"/>
      <c r="D114" s="126" t="s">
        <v>129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218">
        <f>SUM(N115:Q122)</f>
        <v>0</v>
      </c>
      <c r="O114" s="219"/>
      <c r="P114" s="219"/>
      <c r="Q114" s="219"/>
      <c r="R114" s="119"/>
      <c r="T114" s="120"/>
      <c r="U114" s="117"/>
      <c r="V114" s="117"/>
      <c r="W114" s="121" t="e">
        <f>SUM(W117:W138)</f>
        <v>#REF!</v>
      </c>
      <c r="X114" s="117"/>
      <c r="Y114" s="121" t="e">
        <f>SUM(Y117:Y138)</f>
        <v>#REF!</v>
      </c>
      <c r="Z114" s="117"/>
      <c r="AA114" s="122" t="e">
        <f>SUM(AA117:AA138)</f>
        <v>#REF!</v>
      </c>
      <c r="AR114" s="123" t="s">
        <v>66</v>
      </c>
      <c r="AT114" s="124" t="s">
        <v>59</v>
      </c>
      <c r="AU114" s="124" t="s">
        <v>66</v>
      </c>
      <c r="AY114" s="123" t="s">
        <v>94</v>
      </c>
      <c r="BK114" s="125" t="e">
        <f>SUM(BK117:BK138)</f>
        <v>#REF!</v>
      </c>
    </row>
    <row r="115" spans="2:65" s="9" customFormat="1" ht="37.5" customHeight="1" x14ac:dyDescent="0.15">
      <c r="B115" s="116"/>
      <c r="C115" s="143">
        <v>1</v>
      </c>
      <c r="D115" s="143"/>
      <c r="E115" s="128"/>
      <c r="F115" s="238" t="s">
        <v>126</v>
      </c>
      <c r="G115" s="209"/>
      <c r="H115" s="209"/>
      <c r="I115" s="209"/>
      <c r="J115" s="129" t="s">
        <v>96</v>
      </c>
      <c r="K115" s="150">
        <v>200</v>
      </c>
      <c r="L115" s="208">
        <v>0</v>
      </c>
      <c r="M115" s="209"/>
      <c r="N115" s="210">
        <f t="shared" ref="N115" si="0">ROUND(L115*K115,3)</f>
        <v>0</v>
      </c>
      <c r="O115" s="211"/>
      <c r="P115" s="211"/>
      <c r="Q115" s="212"/>
      <c r="R115" s="119"/>
      <c r="T115" s="120"/>
      <c r="U115" s="117"/>
      <c r="V115" s="117"/>
      <c r="W115" s="121"/>
      <c r="X115" s="117"/>
      <c r="Y115" s="121"/>
      <c r="Z115" s="117"/>
      <c r="AA115" s="122"/>
      <c r="AR115" s="123"/>
      <c r="AT115" s="124"/>
      <c r="AU115" s="124"/>
      <c r="AY115" s="123"/>
      <c r="BK115" s="125"/>
    </row>
    <row r="116" spans="2:65" s="9" customFormat="1" ht="37.5" customHeight="1" x14ac:dyDescent="0.15">
      <c r="B116" s="116"/>
      <c r="C116" s="143">
        <v>2</v>
      </c>
      <c r="D116" s="143"/>
      <c r="E116" s="144"/>
      <c r="F116" s="206" t="s">
        <v>104</v>
      </c>
      <c r="G116" s="207"/>
      <c r="H116" s="207"/>
      <c r="I116" s="207"/>
      <c r="J116" s="145" t="s">
        <v>105</v>
      </c>
      <c r="K116" s="150">
        <v>600</v>
      </c>
      <c r="L116" s="208">
        <v>0</v>
      </c>
      <c r="M116" s="209"/>
      <c r="N116" s="229">
        <f t="shared" ref="N116:N122" si="1">ROUND(L116*K116,3)</f>
        <v>0</v>
      </c>
      <c r="O116" s="207"/>
      <c r="P116" s="207"/>
      <c r="Q116" s="207"/>
      <c r="R116" s="119"/>
      <c r="T116" s="120"/>
      <c r="U116" s="117"/>
      <c r="V116" s="117"/>
      <c r="W116" s="121"/>
      <c r="X116" s="117"/>
      <c r="Y116" s="121"/>
      <c r="Z116" s="117"/>
      <c r="AA116" s="122"/>
      <c r="AR116" s="123"/>
      <c r="AT116" s="124"/>
      <c r="AU116" s="124"/>
      <c r="AY116" s="123"/>
      <c r="BK116" s="125"/>
    </row>
    <row r="117" spans="2:65" s="1" customFormat="1" ht="31.5" customHeight="1" x14ac:dyDescent="0.15">
      <c r="B117" s="127"/>
      <c r="C117" s="143">
        <v>3</v>
      </c>
      <c r="D117" s="143"/>
      <c r="E117" s="144"/>
      <c r="F117" s="206" t="s">
        <v>107</v>
      </c>
      <c r="G117" s="207"/>
      <c r="H117" s="207"/>
      <c r="I117" s="207"/>
      <c r="J117" s="145" t="s">
        <v>96</v>
      </c>
      <c r="K117" s="150">
        <v>400</v>
      </c>
      <c r="L117" s="208">
        <v>0</v>
      </c>
      <c r="M117" s="209"/>
      <c r="N117" s="229">
        <f t="shared" si="1"/>
        <v>0</v>
      </c>
      <c r="O117" s="207"/>
      <c r="P117" s="207"/>
      <c r="Q117" s="207"/>
      <c r="R117" s="130"/>
      <c r="T117" s="131" t="s">
        <v>3</v>
      </c>
      <c r="U117" s="36" t="s">
        <v>31</v>
      </c>
      <c r="V117" s="132">
        <v>0.16300000000000001</v>
      </c>
      <c r="W117" s="132" t="e">
        <f>V117*#REF!</f>
        <v>#REF!</v>
      </c>
      <c r="X117" s="132">
        <v>0</v>
      </c>
      <c r="Y117" s="132" t="e">
        <f>X117*#REF!</f>
        <v>#REF!</v>
      </c>
      <c r="Z117" s="132">
        <v>0</v>
      </c>
      <c r="AA117" s="133" t="e">
        <f>Z117*#REF!</f>
        <v>#REF!</v>
      </c>
      <c r="AR117" s="13" t="s">
        <v>97</v>
      </c>
      <c r="AT117" s="13" t="s">
        <v>95</v>
      </c>
      <c r="AU117" s="13" t="s">
        <v>98</v>
      </c>
      <c r="AY117" s="13" t="s">
        <v>94</v>
      </c>
      <c r="BE117" s="134">
        <f>IF(U117="základná",#REF!,0)</f>
        <v>0</v>
      </c>
      <c r="BF117" s="134" t="e">
        <f>IF(U117="znížená",#REF!,0)</f>
        <v>#REF!</v>
      </c>
      <c r="BG117" s="134">
        <f>IF(U117="zákl. prenesená",#REF!,0)</f>
        <v>0</v>
      </c>
      <c r="BH117" s="134">
        <f>IF(U117="zníž. prenesená",#REF!,0)</f>
        <v>0</v>
      </c>
      <c r="BI117" s="134">
        <f>IF(U117="nulová",#REF!,0)</f>
        <v>0</v>
      </c>
      <c r="BJ117" s="13" t="s">
        <v>98</v>
      </c>
      <c r="BK117" s="135" t="e">
        <f>ROUND(#REF!*#REF!,3)</f>
        <v>#REF!</v>
      </c>
      <c r="BL117" s="13" t="s">
        <v>97</v>
      </c>
      <c r="BM117" s="13" t="s">
        <v>99</v>
      </c>
    </row>
    <row r="118" spans="2:65" s="1" customFormat="1" ht="31.5" customHeight="1" x14ac:dyDescent="0.15">
      <c r="B118" s="127"/>
      <c r="C118" s="143">
        <v>4</v>
      </c>
      <c r="D118" s="143"/>
      <c r="E118" s="144"/>
      <c r="F118" s="206" t="s">
        <v>109</v>
      </c>
      <c r="G118" s="207"/>
      <c r="H118" s="207"/>
      <c r="I118" s="207"/>
      <c r="J118" s="145" t="s">
        <v>105</v>
      </c>
      <c r="K118" s="150">
        <v>600</v>
      </c>
      <c r="L118" s="208">
        <v>0</v>
      </c>
      <c r="M118" s="209"/>
      <c r="N118" s="229">
        <f t="shared" si="1"/>
        <v>0</v>
      </c>
      <c r="O118" s="207"/>
      <c r="P118" s="207"/>
      <c r="Q118" s="207"/>
      <c r="R118" s="130"/>
      <c r="T118" s="131" t="s">
        <v>3</v>
      </c>
      <c r="U118" s="36" t="s">
        <v>31</v>
      </c>
      <c r="V118" s="132">
        <v>5.8760000000000003</v>
      </c>
      <c r="W118" s="132" t="e">
        <f>V118*#REF!</f>
        <v>#REF!</v>
      </c>
      <c r="X118" s="132">
        <v>0</v>
      </c>
      <c r="Y118" s="132" t="e">
        <f>X118*#REF!</f>
        <v>#REF!</v>
      </c>
      <c r="Z118" s="132">
        <v>0</v>
      </c>
      <c r="AA118" s="133" t="e">
        <f>Z118*#REF!</f>
        <v>#REF!</v>
      </c>
      <c r="AR118" s="13" t="s">
        <v>97</v>
      </c>
      <c r="AT118" s="13" t="s">
        <v>95</v>
      </c>
      <c r="AU118" s="13" t="s">
        <v>98</v>
      </c>
      <c r="AY118" s="13" t="s">
        <v>94</v>
      </c>
      <c r="BE118" s="134">
        <f>IF(U118="základná",#REF!,0)</f>
        <v>0</v>
      </c>
      <c r="BF118" s="134" t="e">
        <f>IF(U118="znížená",#REF!,0)</f>
        <v>#REF!</v>
      </c>
      <c r="BG118" s="134">
        <f>IF(U118="zákl. prenesená",#REF!,0)</f>
        <v>0</v>
      </c>
      <c r="BH118" s="134">
        <f>IF(U118="zníž. prenesená",#REF!,0)</f>
        <v>0</v>
      </c>
      <c r="BI118" s="134">
        <f>IF(U118="nulová",#REF!,0)</f>
        <v>0</v>
      </c>
      <c r="BJ118" s="13" t="s">
        <v>98</v>
      </c>
      <c r="BK118" s="135" t="e">
        <f>ROUND(#REF!*#REF!,3)</f>
        <v>#REF!</v>
      </c>
      <c r="BL118" s="13" t="s">
        <v>97</v>
      </c>
      <c r="BM118" s="13" t="s">
        <v>100</v>
      </c>
    </row>
    <row r="119" spans="2:65" s="1" customFormat="1" ht="31.5" customHeight="1" x14ac:dyDescent="0.15">
      <c r="B119" s="127"/>
      <c r="C119" s="143">
        <v>5</v>
      </c>
      <c r="D119" s="143"/>
      <c r="E119" s="144"/>
      <c r="F119" s="206" t="s">
        <v>112</v>
      </c>
      <c r="G119" s="207"/>
      <c r="H119" s="207"/>
      <c r="I119" s="207"/>
      <c r="J119" s="145" t="s">
        <v>96</v>
      </c>
      <c r="K119" s="150">
        <v>500</v>
      </c>
      <c r="L119" s="208">
        <v>0</v>
      </c>
      <c r="M119" s="209"/>
      <c r="N119" s="229">
        <f t="shared" si="1"/>
        <v>0</v>
      </c>
      <c r="O119" s="207"/>
      <c r="P119" s="207"/>
      <c r="Q119" s="207"/>
      <c r="R119" s="130"/>
      <c r="T119" s="131" t="s">
        <v>3</v>
      </c>
      <c r="U119" s="36" t="s">
        <v>31</v>
      </c>
      <c r="V119" s="132">
        <v>5.8760000000000003</v>
      </c>
      <c r="W119" s="132" t="e">
        <f>V119*#REF!</f>
        <v>#REF!</v>
      </c>
      <c r="X119" s="132">
        <v>0</v>
      </c>
      <c r="Y119" s="132" t="e">
        <f>X119*#REF!</f>
        <v>#REF!</v>
      </c>
      <c r="Z119" s="132">
        <v>0</v>
      </c>
      <c r="AA119" s="133" t="e">
        <f>Z119*#REF!</f>
        <v>#REF!</v>
      </c>
      <c r="AR119" s="13" t="s">
        <v>97</v>
      </c>
      <c r="AT119" s="13" t="s">
        <v>95</v>
      </c>
      <c r="AU119" s="13" t="s">
        <v>98</v>
      </c>
      <c r="AY119" s="13" t="s">
        <v>94</v>
      </c>
      <c r="BE119" s="134">
        <f>IF(U119="základná",#REF!,0)</f>
        <v>0</v>
      </c>
      <c r="BF119" s="134" t="e">
        <f>IF(U119="znížená",#REF!,0)</f>
        <v>#REF!</v>
      </c>
      <c r="BG119" s="134">
        <f>IF(U119="zákl. prenesená",#REF!,0)</f>
        <v>0</v>
      </c>
      <c r="BH119" s="134">
        <f>IF(U119="zníž. prenesená",#REF!,0)</f>
        <v>0</v>
      </c>
      <c r="BI119" s="134">
        <f>IF(U119="nulová",#REF!,0)</f>
        <v>0</v>
      </c>
      <c r="BJ119" s="13" t="s">
        <v>98</v>
      </c>
      <c r="BK119" s="135" t="e">
        <f>ROUND(#REF!*#REF!,3)</f>
        <v>#REF!</v>
      </c>
      <c r="BL119" s="13" t="s">
        <v>97</v>
      </c>
      <c r="BM119" s="13" t="s">
        <v>101</v>
      </c>
    </row>
    <row r="120" spans="2:65" s="1" customFormat="1" ht="31.5" customHeight="1" x14ac:dyDescent="0.15">
      <c r="B120" s="127"/>
      <c r="C120" s="143"/>
      <c r="D120" s="143"/>
      <c r="E120" s="144"/>
      <c r="F120" s="231" t="s">
        <v>137</v>
      </c>
      <c r="G120" s="232"/>
      <c r="H120" s="232"/>
      <c r="I120" s="233"/>
      <c r="J120" s="145" t="s">
        <v>96</v>
      </c>
      <c r="K120" s="150">
        <v>0</v>
      </c>
      <c r="L120" s="208">
        <v>0</v>
      </c>
      <c r="M120" s="209"/>
      <c r="N120" s="229">
        <f t="shared" ref="N120:N121" si="2">ROUND(L120*K120,3)</f>
        <v>0</v>
      </c>
      <c r="O120" s="207"/>
      <c r="P120" s="207"/>
      <c r="Q120" s="207"/>
      <c r="R120" s="130"/>
      <c r="T120" s="131"/>
      <c r="U120" s="36"/>
      <c r="V120" s="132"/>
      <c r="W120" s="132"/>
      <c r="X120" s="132"/>
      <c r="Y120" s="132"/>
      <c r="Z120" s="132"/>
      <c r="AA120" s="133"/>
      <c r="AR120" s="13"/>
      <c r="AT120" s="13"/>
      <c r="AU120" s="13"/>
      <c r="AY120" s="13"/>
      <c r="BE120" s="134"/>
      <c r="BF120" s="134"/>
      <c r="BG120" s="134"/>
      <c r="BH120" s="134"/>
      <c r="BI120" s="134"/>
      <c r="BJ120" s="13"/>
      <c r="BK120" s="135"/>
      <c r="BL120" s="13"/>
      <c r="BM120" s="13"/>
    </row>
    <row r="121" spans="2:65" s="1" customFormat="1" ht="31.5" customHeight="1" x14ac:dyDescent="0.15">
      <c r="B121" s="127"/>
      <c r="C121" s="143"/>
      <c r="D121" s="143"/>
      <c r="E121" s="144"/>
      <c r="F121" s="231" t="s">
        <v>138</v>
      </c>
      <c r="G121" s="232"/>
      <c r="H121" s="232"/>
      <c r="I121" s="233"/>
      <c r="J121" s="145" t="s">
        <v>139</v>
      </c>
      <c r="K121" s="150">
        <v>0</v>
      </c>
      <c r="L121" s="208">
        <v>0</v>
      </c>
      <c r="M121" s="209"/>
      <c r="N121" s="229">
        <f t="shared" si="2"/>
        <v>0</v>
      </c>
      <c r="O121" s="207"/>
      <c r="P121" s="207"/>
      <c r="Q121" s="207"/>
      <c r="R121" s="130"/>
      <c r="T121" s="131"/>
      <c r="U121" s="36"/>
      <c r="V121" s="132"/>
      <c r="W121" s="132"/>
      <c r="X121" s="132"/>
      <c r="Y121" s="132"/>
      <c r="Z121" s="132"/>
      <c r="AA121" s="133"/>
      <c r="AR121" s="13"/>
      <c r="AT121" s="13"/>
      <c r="AU121" s="13"/>
      <c r="AY121" s="13"/>
      <c r="BE121" s="134"/>
      <c r="BF121" s="134"/>
      <c r="BG121" s="134"/>
      <c r="BH121" s="134"/>
      <c r="BI121" s="134"/>
      <c r="BJ121" s="13"/>
      <c r="BK121" s="135"/>
      <c r="BL121" s="13"/>
      <c r="BM121" s="13"/>
    </row>
    <row r="122" spans="2:65" s="1" customFormat="1" ht="31.5" customHeight="1" x14ac:dyDescent="0.15">
      <c r="B122" s="127"/>
      <c r="C122" s="143">
        <v>6</v>
      </c>
      <c r="D122" s="143"/>
      <c r="E122" s="144"/>
      <c r="F122" s="206" t="s">
        <v>114</v>
      </c>
      <c r="G122" s="207"/>
      <c r="H122" s="207"/>
      <c r="I122" s="207"/>
      <c r="J122" s="145" t="s">
        <v>96</v>
      </c>
      <c r="K122" s="150">
        <v>6000</v>
      </c>
      <c r="L122" s="208">
        <v>0</v>
      </c>
      <c r="M122" s="209"/>
      <c r="N122" s="229">
        <f t="shared" si="1"/>
        <v>0</v>
      </c>
      <c r="O122" s="207"/>
      <c r="P122" s="207"/>
      <c r="Q122" s="207"/>
      <c r="R122" s="130"/>
      <c r="T122" s="131" t="s">
        <v>3</v>
      </c>
      <c r="U122" s="36" t="s">
        <v>31</v>
      </c>
      <c r="V122" s="132">
        <v>0.46600000000000003</v>
      </c>
      <c r="W122" s="132" t="e">
        <f>V122*#REF!</f>
        <v>#REF!</v>
      </c>
      <c r="X122" s="132">
        <v>0</v>
      </c>
      <c r="Y122" s="132" t="e">
        <f>X122*#REF!</f>
        <v>#REF!</v>
      </c>
      <c r="Z122" s="132">
        <v>0</v>
      </c>
      <c r="AA122" s="133" t="e">
        <f>Z122*#REF!</f>
        <v>#REF!</v>
      </c>
      <c r="AR122" s="13" t="s">
        <v>97</v>
      </c>
      <c r="AT122" s="13" t="s">
        <v>95</v>
      </c>
      <c r="AU122" s="13" t="s">
        <v>98</v>
      </c>
      <c r="AY122" s="13" t="s">
        <v>94</v>
      </c>
      <c r="BE122" s="134">
        <f>IF(U122="základná",#REF!,0)</f>
        <v>0</v>
      </c>
      <c r="BF122" s="134" t="e">
        <f>IF(U122="znížená",#REF!,0)</f>
        <v>#REF!</v>
      </c>
      <c r="BG122" s="134">
        <f>IF(U122="zákl. prenesená",#REF!,0)</f>
        <v>0</v>
      </c>
      <c r="BH122" s="134">
        <f>IF(U122="zníž. prenesená",#REF!,0)</f>
        <v>0</v>
      </c>
      <c r="BI122" s="134">
        <f>IF(U122="nulová",#REF!,0)</f>
        <v>0</v>
      </c>
      <c r="BJ122" s="13" t="s">
        <v>98</v>
      </c>
      <c r="BK122" s="135" t="e">
        <f>ROUND(#REF!*#REF!,3)</f>
        <v>#REF!</v>
      </c>
      <c r="BL122" s="13" t="s">
        <v>97</v>
      </c>
      <c r="BM122" s="13" t="s">
        <v>102</v>
      </c>
    </row>
    <row r="123" spans="2:65" s="1" customFormat="1" ht="31.5" customHeight="1" x14ac:dyDescent="0.15">
      <c r="B123" s="127"/>
      <c r="C123" s="143"/>
      <c r="D123" s="146" t="s">
        <v>142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228">
        <f>SUM(N124:Q128)</f>
        <v>0</v>
      </c>
      <c r="O123" s="228"/>
      <c r="P123" s="228"/>
      <c r="Q123" s="228"/>
      <c r="R123" s="130"/>
      <c r="T123" s="131" t="s">
        <v>3</v>
      </c>
      <c r="U123" s="36" t="s">
        <v>31</v>
      </c>
      <c r="V123" s="132">
        <v>0.83699999999999997</v>
      </c>
      <c r="W123" s="132" t="e">
        <f>V123*#REF!</f>
        <v>#REF!</v>
      </c>
      <c r="X123" s="132">
        <v>0</v>
      </c>
      <c r="Y123" s="132" t="e">
        <f>X123*#REF!</f>
        <v>#REF!</v>
      </c>
      <c r="Z123" s="132">
        <v>0</v>
      </c>
      <c r="AA123" s="133" t="e">
        <f>Z123*#REF!</f>
        <v>#REF!</v>
      </c>
      <c r="AR123" s="13" t="s">
        <v>97</v>
      </c>
      <c r="AT123" s="13" t="s">
        <v>95</v>
      </c>
      <c r="AU123" s="13" t="s">
        <v>98</v>
      </c>
      <c r="AY123" s="13" t="s">
        <v>94</v>
      </c>
      <c r="BE123" s="134">
        <f>IF(U123="základná",#REF!,0)</f>
        <v>0</v>
      </c>
      <c r="BF123" s="134" t="e">
        <f>IF(U123="znížená",#REF!,0)</f>
        <v>#REF!</v>
      </c>
      <c r="BG123" s="134">
        <f>IF(U123="zákl. prenesená",#REF!,0)</f>
        <v>0</v>
      </c>
      <c r="BH123" s="134">
        <f>IF(U123="zníž. prenesená",#REF!,0)</f>
        <v>0</v>
      </c>
      <c r="BI123" s="134">
        <f>IF(U123="nulová",#REF!,0)</f>
        <v>0</v>
      </c>
      <c r="BJ123" s="13" t="s">
        <v>98</v>
      </c>
      <c r="BK123" s="135" t="e">
        <f>ROUND(#REF!*#REF!,3)</f>
        <v>#REF!</v>
      </c>
      <c r="BL123" s="13" t="s">
        <v>97</v>
      </c>
      <c r="BM123" s="13" t="s">
        <v>103</v>
      </c>
    </row>
    <row r="124" spans="2:65" s="1" customFormat="1" ht="31.5" customHeight="1" x14ac:dyDescent="0.15">
      <c r="B124" s="127"/>
      <c r="C124" s="143">
        <v>7</v>
      </c>
      <c r="D124" s="143"/>
      <c r="E124" s="144"/>
      <c r="F124" s="206" t="s">
        <v>124</v>
      </c>
      <c r="G124" s="207"/>
      <c r="H124" s="207"/>
      <c r="I124" s="207"/>
      <c r="J124" s="145" t="s">
        <v>116</v>
      </c>
      <c r="K124" s="150">
        <v>90</v>
      </c>
      <c r="L124" s="208">
        <v>0</v>
      </c>
      <c r="M124" s="209"/>
      <c r="N124" s="210">
        <f t="shared" ref="N124" si="3">ROUND(L124*K124,3)</f>
        <v>0</v>
      </c>
      <c r="O124" s="211"/>
      <c r="P124" s="211"/>
      <c r="Q124" s="212"/>
      <c r="R124" s="130"/>
      <c r="T124" s="131"/>
      <c r="U124" s="36"/>
      <c r="V124" s="132"/>
      <c r="W124" s="132"/>
      <c r="X124" s="132"/>
      <c r="Y124" s="132"/>
      <c r="Z124" s="132"/>
      <c r="AA124" s="133"/>
      <c r="AR124" s="13"/>
      <c r="AT124" s="13"/>
      <c r="AU124" s="13"/>
      <c r="AY124" s="13"/>
      <c r="BE124" s="134"/>
      <c r="BF124" s="134"/>
      <c r="BG124" s="134"/>
      <c r="BH124" s="134"/>
      <c r="BI124" s="134"/>
      <c r="BJ124" s="13"/>
      <c r="BK124" s="135" t="e">
        <f>ROUND(#REF!*#REF!,3)</f>
        <v>#REF!</v>
      </c>
      <c r="BL124" s="13"/>
      <c r="BM124" s="13"/>
    </row>
    <row r="125" spans="2:65" s="1" customFormat="1" ht="31.5" customHeight="1" x14ac:dyDescent="0.15">
      <c r="B125" s="127"/>
      <c r="C125" s="143">
        <v>8</v>
      </c>
      <c r="D125" s="143"/>
      <c r="E125" s="144"/>
      <c r="F125" s="230" t="s">
        <v>127</v>
      </c>
      <c r="G125" s="207"/>
      <c r="H125" s="207"/>
      <c r="I125" s="207"/>
      <c r="J125" s="145" t="s">
        <v>116</v>
      </c>
      <c r="K125" s="150">
        <v>90</v>
      </c>
      <c r="L125" s="208">
        <v>0</v>
      </c>
      <c r="M125" s="209"/>
      <c r="N125" s="210">
        <f t="shared" ref="N125:N128" si="4">ROUND(L125*K125,3)</f>
        <v>0</v>
      </c>
      <c r="O125" s="211"/>
      <c r="P125" s="211"/>
      <c r="Q125" s="212"/>
      <c r="R125" s="130"/>
      <c r="T125" s="131"/>
      <c r="U125" s="36"/>
      <c r="V125" s="132"/>
      <c r="W125" s="132"/>
      <c r="X125" s="132"/>
      <c r="Y125" s="132"/>
      <c r="Z125" s="132"/>
      <c r="AA125" s="133"/>
      <c r="AR125" s="13"/>
      <c r="AT125" s="13"/>
      <c r="AU125" s="13"/>
      <c r="AY125" s="13"/>
      <c r="BE125" s="134"/>
      <c r="BF125" s="134"/>
      <c r="BG125" s="134"/>
      <c r="BH125" s="134"/>
      <c r="BI125" s="134"/>
      <c r="BJ125" s="13"/>
      <c r="BK125" s="135" t="e">
        <f>ROUND(#REF!*#REF!,3)</f>
        <v>#REF!</v>
      </c>
      <c r="BL125" s="13"/>
      <c r="BM125" s="13"/>
    </row>
    <row r="126" spans="2:65" s="1" customFormat="1" ht="31.5" customHeight="1" x14ac:dyDescent="0.15">
      <c r="B126" s="127"/>
      <c r="C126" s="143">
        <v>9</v>
      </c>
      <c r="D126" s="143"/>
      <c r="E126" s="144"/>
      <c r="F126" s="206" t="s">
        <v>125</v>
      </c>
      <c r="G126" s="207"/>
      <c r="H126" s="207"/>
      <c r="I126" s="207"/>
      <c r="J126" s="145" t="s">
        <v>116</v>
      </c>
      <c r="K126" s="150">
        <v>90</v>
      </c>
      <c r="L126" s="208">
        <v>0</v>
      </c>
      <c r="M126" s="209"/>
      <c r="N126" s="210">
        <f t="shared" ref="N126" si="5">ROUND(L126*K126,3)</f>
        <v>0</v>
      </c>
      <c r="O126" s="211"/>
      <c r="P126" s="211"/>
      <c r="Q126" s="212"/>
      <c r="R126" s="130"/>
      <c r="T126" s="131"/>
      <c r="U126" s="36"/>
      <c r="V126" s="132"/>
      <c r="W126" s="132"/>
      <c r="X126" s="132"/>
      <c r="Y126" s="132"/>
      <c r="Z126" s="132"/>
      <c r="AA126" s="133"/>
      <c r="AR126" s="13"/>
      <c r="AT126" s="13"/>
      <c r="AU126" s="13"/>
      <c r="AY126" s="13"/>
      <c r="BE126" s="134"/>
      <c r="BF126" s="134"/>
      <c r="BG126" s="134"/>
      <c r="BH126" s="134"/>
      <c r="BI126" s="134"/>
      <c r="BJ126" s="13"/>
      <c r="BK126" s="135"/>
      <c r="BL126" s="13"/>
      <c r="BM126" s="13"/>
    </row>
    <row r="127" spans="2:65" s="1" customFormat="1" ht="51.75" customHeight="1" x14ac:dyDescent="0.15">
      <c r="B127" s="127"/>
      <c r="C127" s="143">
        <v>10</v>
      </c>
      <c r="D127" s="143"/>
      <c r="E127" s="144"/>
      <c r="F127" s="206" t="s">
        <v>136</v>
      </c>
      <c r="G127" s="207"/>
      <c r="H127" s="207"/>
      <c r="I127" s="207"/>
      <c r="J127" s="145" t="s">
        <v>116</v>
      </c>
      <c r="K127" s="150">
        <v>0</v>
      </c>
      <c r="L127" s="208">
        <v>0</v>
      </c>
      <c r="M127" s="209"/>
      <c r="N127" s="210">
        <f t="shared" si="4"/>
        <v>0</v>
      </c>
      <c r="O127" s="211"/>
      <c r="P127" s="211"/>
      <c r="Q127" s="212"/>
      <c r="R127" s="130"/>
      <c r="T127" s="131"/>
      <c r="U127" s="36"/>
      <c r="V127" s="132"/>
      <c r="W127" s="132"/>
      <c r="X127" s="132"/>
      <c r="Y127" s="132"/>
      <c r="Z127" s="132"/>
      <c r="AA127" s="133"/>
      <c r="AR127" s="13"/>
      <c r="AT127" s="13"/>
      <c r="AU127" s="13"/>
      <c r="AY127" s="13"/>
      <c r="BE127" s="134"/>
      <c r="BF127" s="134"/>
      <c r="BG127" s="134"/>
      <c r="BH127" s="134"/>
      <c r="BI127" s="134"/>
      <c r="BJ127" s="13"/>
      <c r="BK127" s="135" t="e">
        <f>ROUND(#REF!*#REF!,3)</f>
        <v>#REF!</v>
      </c>
      <c r="BL127" s="13"/>
      <c r="BM127" s="13"/>
    </row>
    <row r="128" spans="2:65" s="1" customFormat="1" ht="25.5" customHeight="1" x14ac:dyDescent="0.15">
      <c r="B128" s="127"/>
      <c r="C128" s="143">
        <v>11</v>
      </c>
      <c r="D128" s="143"/>
      <c r="E128" s="144"/>
      <c r="F128" s="206" t="s">
        <v>140</v>
      </c>
      <c r="G128" s="207"/>
      <c r="H128" s="207"/>
      <c r="I128" s="207"/>
      <c r="J128" s="147" t="s">
        <v>116</v>
      </c>
      <c r="K128" s="150">
        <v>90</v>
      </c>
      <c r="L128" s="208">
        <v>0</v>
      </c>
      <c r="M128" s="209"/>
      <c r="N128" s="210">
        <f t="shared" si="4"/>
        <v>0</v>
      </c>
      <c r="O128" s="211"/>
      <c r="P128" s="211"/>
      <c r="Q128" s="212"/>
      <c r="R128" s="130"/>
      <c r="T128" s="131"/>
      <c r="U128" s="36"/>
      <c r="V128" s="132"/>
      <c r="W128" s="132"/>
      <c r="X128" s="132"/>
      <c r="Y128" s="132"/>
      <c r="Z128" s="132"/>
      <c r="AA128" s="133"/>
      <c r="AR128" s="13"/>
      <c r="AT128" s="13"/>
      <c r="AU128" s="13"/>
      <c r="AY128" s="13"/>
      <c r="BE128" s="134"/>
      <c r="BF128" s="134"/>
      <c r="BG128" s="134"/>
      <c r="BH128" s="134"/>
      <c r="BI128" s="134"/>
      <c r="BJ128" s="13"/>
      <c r="BK128" s="135" t="e">
        <f>ROUND(#REF!*#REF!,3)</f>
        <v>#REF!</v>
      </c>
      <c r="BL128" s="13"/>
      <c r="BM128" s="13"/>
    </row>
    <row r="129" spans="2:65" s="1" customFormat="1" ht="27" customHeight="1" x14ac:dyDescent="0.15">
      <c r="B129" s="127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130"/>
      <c r="T129" s="131"/>
      <c r="U129" s="36"/>
      <c r="V129" s="132"/>
      <c r="W129" s="132"/>
      <c r="X129" s="132"/>
      <c r="Y129" s="132"/>
      <c r="Z129" s="132"/>
      <c r="AA129" s="133"/>
      <c r="AR129" s="13"/>
      <c r="AT129" s="13"/>
      <c r="AU129" s="13"/>
      <c r="AY129" s="13"/>
      <c r="BE129" s="134"/>
      <c r="BF129" s="134"/>
      <c r="BG129" s="134"/>
      <c r="BH129" s="134"/>
      <c r="BI129" s="134"/>
      <c r="BJ129" s="13"/>
      <c r="BK129" s="135" t="e">
        <f>ROUND(#REF!*#REF!,3)</f>
        <v>#REF!</v>
      </c>
      <c r="BL129" s="13"/>
      <c r="BM129" s="13"/>
    </row>
    <row r="130" spans="2:65" s="1" customFormat="1" ht="38.25" customHeight="1" x14ac:dyDescent="0.15">
      <c r="B130" s="127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 s="130"/>
      <c r="T130" s="131"/>
      <c r="U130" s="36"/>
      <c r="V130" s="132"/>
      <c r="W130" s="132"/>
      <c r="X130" s="132"/>
      <c r="Y130" s="132"/>
      <c r="Z130" s="132"/>
      <c r="AA130" s="133"/>
      <c r="AR130" s="13"/>
      <c r="AT130" s="13"/>
      <c r="AU130" s="13"/>
      <c r="AY130" s="13"/>
      <c r="BE130" s="134"/>
      <c r="BF130" s="134"/>
      <c r="BG130" s="134"/>
      <c r="BH130" s="134"/>
      <c r="BI130" s="134"/>
      <c r="BJ130" s="13"/>
      <c r="BK130" s="135" t="e">
        <f>ROUND(#REF!*#REF!,3)</f>
        <v>#REF!</v>
      </c>
      <c r="BL130" s="13"/>
      <c r="BM130" s="13"/>
    </row>
    <row r="131" spans="2:65" s="1" customFormat="1" ht="38.25" customHeight="1" x14ac:dyDescent="0.15">
      <c r="B131" s="127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 s="130"/>
      <c r="T131" s="131"/>
      <c r="U131" s="36"/>
      <c r="V131" s="132"/>
      <c r="W131" s="132"/>
      <c r="X131" s="132"/>
      <c r="Y131" s="132"/>
      <c r="Z131" s="132"/>
      <c r="AA131" s="133"/>
      <c r="AR131" s="13"/>
      <c r="AT131" s="13"/>
      <c r="AU131" s="13"/>
      <c r="AY131" s="13"/>
      <c r="BE131" s="134"/>
      <c r="BF131" s="134"/>
      <c r="BG131" s="134"/>
      <c r="BH131" s="134"/>
      <c r="BI131" s="134"/>
      <c r="BJ131" s="13"/>
      <c r="BK131" s="135" t="e">
        <f>ROUND(#REF!*#REF!,3)</f>
        <v>#REF!</v>
      </c>
      <c r="BL131" s="13"/>
      <c r="BM131" s="13"/>
    </row>
    <row r="132" spans="2:65" s="1" customFormat="1" ht="31.5" customHeight="1" x14ac:dyDescent="0.15">
      <c r="B132" s="127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 s="130"/>
      <c r="T132" s="131" t="s">
        <v>3</v>
      </c>
      <c r="U132" s="36" t="s">
        <v>31</v>
      </c>
      <c r="V132" s="132">
        <v>8.6999999999999994E-2</v>
      </c>
      <c r="W132" s="132">
        <f>V132*K116</f>
        <v>52.199999999999996</v>
      </c>
      <c r="X132" s="132">
        <v>0</v>
      </c>
      <c r="Y132" s="132">
        <f>X132*K116</f>
        <v>0</v>
      </c>
      <c r="Z132" s="132">
        <v>0</v>
      </c>
      <c r="AA132" s="133">
        <f>Z132*K116</f>
        <v>0</v>
      </c>
      <c r="AR132" s="13" t="s">
        <v>97</v>
      </c>
      <c r="AT132" s="13" t="s">
        <v>95</v>
      </c>
      <c r="AU132" s="13" t="s">
        <v>98</v>
      </c>
      <c r="AY132" s="13" t="s">
        <v>94</v>
      </c>
      <c r="BE132" s="134">
        <f>IF(U132="základná",N116,0)</f>
        <v>0</v>
      </c>
      <c r="BF132" s="134">
        <f>IF(U132="znížená",N116,0)</f>
        <v>0</v>
      </c>
      <c r="BG132" s="134">
        <f>IF(U132="zákl. prenesená",N116,0)</f>
        <v>0</v>
      </c>
      <c r="BH132" s="134">
        <f>IF(U132="zníž. prenesená",N116,0)</f>
        <v>0</v>
      </c>
      <c r="BI132" s="134">
        <f>IF(U132="nulová",N116,0)</f>
        <v>0</v>
      </c>
      <c r="BJ132" s="13" t="s">
        <v>98</v>
      </c>
      <c r="BK132" s="135">
        <f>ROUND(L116*K116,3)</f>
        <v>0</v>
      </c>
      <c r="BL132" s="13" t="s">
        <v>97</v>
      </c>
      <c r="BM132" s="13" t="s">
        <v>106</v>
      </c>
    </row>
    <row r="133" spans="2:65" s="1" customFormat="1" ht="31.5" customHeight="1" x14ac:dyDescent="0.15">
      <c r="B133" s="127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 s="130"/>
      <c r="T133" s="131" t="s">
        <v>3</v>
      </c>
      <c r="U133" s="36" t="s">
        <v>31</v>
      </c>
      <c r="V133" s="132">
        <v>4.2000000000000003E-2</v>
      </c>
      <c r="W133" s="132">
        <f>V133*K117</f>
        <v>16.8</v>
      </c>
      <c r="X133" s="132">
        <v>0</v>
      </c>
      <c r="Y133" s="132">
        <f>X133*K117</f>
        <v>0</v>
      </c>
      <c r="Z133" s="132">
        <v>0</v>
      </c>
      <c r="AA133" s="133">
        <f>Z133*K117</f>
        <v>0</v>
      </c>
      <c r="AR133" s="13" t="s">
        <v>97</v>
      </c>
      <c r="AT133" s="13" t="s">
        <v>95</v>
      </c>
      <c r="AU133" s="13" t="s">
        <v>98</v>
      </c>
      <c r="AY133" s="13" t="s">
        <v>94</v>
      </c>
      <c r="BE133" s="134">
        <f>IF(U133="základná",N117,0)</f>
        <v>0</v>
      </c>
      <c r="BF133" s="134">
        <f>IF(U133="znížená",N117,0)</f>
        <v>0</v>
      </c>
      <c r="BG133" s="134">
        <f>IF(U133="zákl. prenesená",N117,0)</f>
        <v>0</v>
      </c>
      <c r="BH133" s="134">
        <f>IF(U133="zníž. prenesená",N117,0)</f>
        <v>0</v>
      </c>
      <c r="BI133" s="134">
        <f>IF(U133="nulová",N117,0)</f>
        <v>0</v>
      </c>
      <c r="BJ133" s="13" t="s">
        <v>98</v>
      </c>
      <c r="BK133" s="135">
        <f>ROUND(L117*K117,3)</f>
        <v>0</v>
      </c>
      <c r="BL133" s="13" t="s">
        <v>97</v>
      </c>
      <c r="BM133" s="13" t="s">
        <v>108</v>
      </c>
    </row>
    <row r="134" spans="2:65" s="1" customFormat="1" ht="31.5" customHeight="1" x14ac:dyDescent="0.15">
      <c r="B134" s="127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 s="130"/>
      <c r="T134" s="131"/>
      <c r="U134" s="36"/>
      <c r="V134" s="132"/>
      <c r="W134" s="132"/>
      <c r="X134" s="132"/>
      <c r="Y134" s="132"/>
      <c r="Z134" s="132"/>
      <c r="AA134" s="133"/>
      <c r="AR134" s="13"/>
      <c r="AT134" s="13"/>
      <c r="AU134" s="13"/>
      <c r="AY134" s="13"/>
      <c r="BE134" s="134"/>
      <c r="BF134" s="134"/>
      <c r="BG134" s="134"/>
      <c r="BH134" s="134"/>
      <c r="BI134" s="134"/>
      <c r="BJ134" s="13"/>
      <c r="BK134" s="135" t="e">
        <f>ROUND(#REF!*#REF!,3)</f>
        <v>#REF!</v>
      </c>
      <c r="BL134" s="13"/>
      <c r="BM134" s="13"/>
    </row>
    <row r="135" spans="2:65" s="1" customFormat="1" ht="31.5" customHeight="1" x14ac:dyDescent="0.15">
      <c r="B135" s="127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 s="130"/>
      <c r="T135" s="131" t="s">
        <v>3</v>
      </c>
      <c r="U135" s="36" t="s">
        <v>31</v>
      </c>
      <c r="V135" s="132">
        <v>7.0000000000000001E-3</v>
      </c>
      <c r="W135" s="132">
        <f>V135*K118</f>
        <v>4.2</v>
      </c>
      <c r="X135" s="132">
        <v>0</v>
      </c>
      <c r="Y135" s="132">
        <f>X135*K118</f>
        <v>0</v>
      </c>
      <c r="Z135" s="132">
        <v>0</v>
      </c>
      <c r="AA135" s="133">
        <f>Z135*K118</f>
        <v>0</v>
      </c>
      <c r="AR135" s="13" t="s">
        <v>97</v>
      </c>
      <c r="AT135" s="13" t="s">
        <v>95</v>
      </c>
      <c r="AU135" s="13" t="s">
        <v>98</v>
      </c>
      <c r="AY135" s="13" t="s">
        <v>94</v>
      </c>
      <c r="BE135" s="134">
        <f>IF(U135="základná",N118,0)</f>
        <v>0</v>
      </c>
      <c r="BF135" s="134">
        <f>IF(U135="znížená",N118,0)</f>
        <v>0</v>
      </c>
      <c r="BG135" s="134">
        <f>IF(U135="zákl. prenesená",N118,0)</f>
        <v>0</v>
      </c>
      <c r="BH135" s="134">
        <f>IF(U135="zníž. prenesená",N118,0)</f>
        <v>0</v>
      </c>
      <c r="BI135" s="134">
        <f>IF(U135="nulová",N118,0)</f>
        <v>0</v>
      </c>
      <c r="BJ135" s="13" t="s">
        <v>98</v>
      </c>
      <c r="BK135" s="135">
        <f>ROUND(L118*K118,3)</f>
        <v>0</v>
      </c>
      <c r="BL135" s="13" t="s">
        <v>97</v>
      </c>
      <c r="BM135" s="13" t="s">
        <v>110</v>
      </c>
    </row>
    <row r="136" spans="2:65" s="1" customFormat="1" ht="44.25" customHeight="1" x14ac:dyDescent="0.15">
      <c r="B136" s="127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 s="130"/>
      <c r="T136" s="131" t="s">
        <v>3</v>
      </c>
      <c r="U136" s="36" t="s">
        <v>31</v>
      </c>
      <c r="V136" s="132">
        <v>0.05</v>
      </c>
      <c r="W136" s="132" t="e">
        <f>V136*#REF!</f>
        <v>#REF!</v>
      </c>
      <c r="X136" s="132">
        <v>0</v>
      </c>
      <c r="Y136" s="132" t="e">
        <f>X136*#REF!</f>
        <v>#REF!</v>
      </c>
      <c r="Z136" s="132">
        <v>0</v>
      </c>
      <c r="AA136" s="133" t="e">
        <f>Z136*#REF!</f>
        <v>#REF!</v>
      </c>
      <c r="AR136" s="13" t="s">
        <v>97</v>
      </c>
      <c r="AT136" s="13" t="s">
        <v>95</v>
      </c>
      <c r="AU136" s="13" t="s">
        <v>98</v>
      </c>
      <c r="AY136" s="13" t="s">
        <v>94</v>
      </c>
      <c r="BE136" s="134">
        <f>IF(U136="základná",#REF!,0)</f>
        <v>0</v>
      </c>
      <c r="BF136" s="134" t="e">
        <f>IF(U136="znížená",#REF!,0)</f>
        <v>#REF!</v>
      </c>
      <c r="BG136" s="134">
        <f>IF(U136="zákl. prenesená",#REF!,0)</f>
        <v>0</v>
      </c>
      <c r="BH136" s="134">
        <f>IF(U136="zníž. prenesená",#REF!,0)</f>
        <v>0</v>
      </c>
      <c r="BI136" s="134">
        <f>IF(U136="nulová",#REF!,0)</f>
        <v>0</v>
      </c>
      <c r="BJ136" s="13" t="s">
        <v>98</v>
      </c>
      <c r="BK136" s="135" t="e">
        <f>ROUND(#REF!*#REF!,3)</f>
        <v>#REF!</v>
      </c>
      <c r="BL136" s="13" t="s">
        <v>97</v>
      </c>
      <c r="BM136" s="13" t="s">
        <v>111</v>
      </c>
    </row>
    <row r="137" spans="2:65" s="1" customFormat="1" ht="31.5" customHeight="1" x14ac:dyDescent="0.15">
      <c r="B137" s="12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 s="130"/>
      <c r="T137" s="131" t="s">
        <v>3</v>
      </c>
      <c r="U137" s="36" t="s">
        <v>31</v>
      </c>
      <c r="V137" s="132">
        <v>3.0000000000000001E-3</v>
      </c>
      <c r="W137" s="132">
        <f>V137*K119</f>
        <v>1.5</v>
      </c>
      <c r="X137" s="132">
        <v>0</v>
      </c>
      <c r="Y137" s="132">
        <f>X137*K119</f>
        <v>0</v>
      </c>
      <c r="Z137" s="132">
        <v>0</v>
      </c>
      <c r="AA137" s="133">
        <f>Z137*K119</f>
        <v>0</v>
      </c>
      <c r="AR137" s="13" t="s">
        <v>97</v>
      </c>
      <c r="AT137" s="13" t="s">
        <v>95</v>
      </c>
      <c r="AU137" s="13" t="s">
        <v>98</v>
      </c>
      <c r="AY137" s="13" t="s">
        <v>94</v>
      </c>
      <c r="BE137" s="134">
        <f>IF(U137="základná",N119,0)</f>
        <v>0</v>
      </c>
      <c r="BF137" s="134">
        <f>IF(U137="znížená",N119,0)</f>
        <v>0</v>
      </c>
      <c r="BG137" s="134">
        <f>IF(U137="zákl. prenesená",N119,0)</f>
        <v>0</v>
      </c>
      <c r="BH137" s="134">
        <f>IF(U137="zníž. prenesená",N119,0)</f>
        <v>0</v>
      </c>
      <c r="BI137" s="134">
        <f>IF(U137="nulová",N119,0)</f>
        <v>0</v>
      </c>
      <c r="BJ137" s="13" t="s">
        <v>98</v>
      </c>
      <c r="BK137" s="135">
        <f>ROUND(L119*K119,3)</f>
        <v>0</v>
      </c>
      <c r="BL137" s="13" t="s">
        <v>97</v>
      </c>
      <c r="BM137" s="13" t="s">
        <v>113</v>
      </c>
    </row>
    <row r="138" spans="2:65" s="1" customFormat="1" ht="31.5" customHeight="1" x14ac:dyDescent="0.15">
      <c r="B138" s="127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 s="130"/>
      <c r="T138" s="131" t="s">
        <v>3</v>
      </c>
      <c r="U138" s="36" t="s">
        <v>31</v>
      </c>
      <c r="V138" s="132">
        <v>3.0000000000000001E-3</v>
      </c>
      <c r="W138" s="132">
        <f>V138*K122</f>
        <v>18</v>
      </c>
      <c r="X138" s="132">
        <v>0</v>
      </c>
      <c r="Y138" s="132">
        <f>X138*K122</f>
        <v>0</v>
      </c>
      <c r="Z138" s="132">
        <v>0</v>
      </c>
      <c r="AA138" s="133">
        <f>Z138*K122</f>
        <v>0</v>
      </c>
      <c r="AR138" s="13" t="s">
        <v>97</v>
      </c>
      <c r="AT138" s="13" t="s">
        <v>95</v>
      </c>
      <c r="AU138" s="13" t="s">
        <v>98</v>
      </c>
      <c r="AY138" s="13" t="s">
        <v>94</v>
      </c>
      <c r="BE138" s="134">
        <f>IF(U138="základná",N122,0)</f>
        <v>0</v>
      </c>
      <c r="BF138" s="134">
        <f>IF(U138="znížená",N122,0)</f>
        <v>0</v>
      </c>
      <c r="BG138" s="134">
        <f>IF(U138="zákl. prenesená",N122,0)</f>
        <v>0</v>
      </c>
      <c r="BH138" s="134">
        <f>IF(U138="zníž. prenesená",N122,0)</f>
        <v>0</v>
      </c>
      <c r="BI138" s="134">
        <f>IF(U138="nulová",N122,0)</f>
        <v>0</v>
      </c>
      <c r="BJ138" s="13" t="s">
        <v>98</v>
      </c>
      <c r="BK138" s="135">
        <f>ROUND(L122*K122,3)</f>
        <v>0</v>
      </c>
      <c r="BL138" s="13" t="s">
        <v>97</v>
      </c>
      <c r="BM138" s="13" t="s">
        <v>115</v>
      </c>
    </row>
    <row r="139" spans="2:65" s="9" customFormat="1" ht="29.75" customHeight="1" x14ac:dyDescent="0.15">
      <c r="B139" s="116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 s="119"/>
      <c r="T139" s="120"/>
      <c r="U139" s="117"/>
      <c r="V139" s="117"/>
      <c r="W139" s="121">
        <f>SUM(W143:W147)</f>
        <v>0</v>
      </c>
      <c r="X139" s="117"/>
      <c r="Y139" s="121">
        <f>SUM(Y143:Y147)</f>
        <v>0</v>
      </c>
      <c r="Z139" s="117"/>
      <c r="AA139" s="122">
        <f>SUM(AA143:AA147)</f>
        <v>0</v>
      </c>
      <c r="AR139" s="123" t="s">
        <v>66</v>
      </c>
      <c r="AT139" s="124" t="s">
        <v>59</v>
      </c>
      <c r="AU139" s="124" t="s">
        <v>66</v>
      </c>
      <c r="AY139" s="123" t="s">
        <v>94</v>
      </c>
      <c r="BK139" s="125">
        <f>SUM(BK143:BK147)</f>
        <v>0</v>
      </c>
    </row>
    <row r="140" spans="2:65" s="9" customFormat="1" ht="29.75" customHeight="1" x14ac:dyDescent="0.15">
      <c r="B140" s="116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 s="119"/>
      <c r="T140" s="120"/>
      <c r="U140" s="117"/>
      <c r="V140" s="117"/>
      <c r="W140" s="121"/>
      <c r="X140" s="117"/>
      <c r="Y140" s="121"/>
      <c r="Z140" s="117"/>
      <c r="AA140" s="122"/>
      <c r="AR140" s="123"/>
      <c r="AT140" s="124"/>
      <c r="AU140" s="124"/>
      <c r="AY140" s="123"/>
      <c r="BK140" s="125"/>
    </row>
    <row r="141" spans="2:65" s="9" customFormat="1" ht="29.75" customHeight="1" x14ac:dyDescent="0.15">
      <c r="B141" s="116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 s="119"/>
      <c r="T141" s="120"/>
      <c r="U141" s="117"/>
      <c r="V141" s="117"/>
      <c r="W141" s="121"/>
      <c r="X141" s="117"/>
      <c r="Y141" s="121"/>
      <c r="Z141" s="117"/>
      <c r="AA141" s="122"/>
      <c r="AR141" s="123"/>
      <c r="AT141" s="124"/>
      <c r="AU141" s="124"/>
      <c r="AY141" s="123"/>
      <c r="BK141" s="125"/>
    </row>
    <row r="142" spans="2:65" s="9" customFormat="1" ht="29.75" customHeight="1" x14ac:dyDescent="0.15">
      <c r="B142" s="116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 s="119"/>
      <c r="T142" s="120"/>
      <c r="U142" s="117"/>
      <c r="V142" s="117"/>
      <c r="W142" s="121"/>
      <c r="X142" s="117"/>
      <c r="Y142" s="121"/>
      <c r="Z142" s="117"/>
      <c r="AA142" s="122"/>
      <c r="AR142" s="123"/>
      <c r="AT142" s="124"/>
      <c r="AU142" s="124"/>
      <c r="AY142" s="123"/>
      <c r="BK142" s="125"/>
    </row>
    <row r="143" spans="2:65" s="1" customFormat="1" ht="32.25" customHeight="1" x14ac:dyDescent="0.15">
      <c r="B143" s="127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 s="130"/>
      <c r="T143" s="131" t="s">
        <v>3</v>
      </c>
      <c r="U143" s="36" t="s">
        <v>31</v>
      </c>
      <c r="V143" s="132">
        <v>0</v>
      </c>
      <c r="W143" s="132">
        <f>V143*K127</f>
        <v>0</v>
      </c>
      <c r="X143" s="132">
        <v>0</v>
      </c>
      <c r="Y143" s="132">
        <f>X143*K127</f>
        <v>0</v>
      </c>
      <c r="Z143" s="132">
        <v>0</v>
      </c>
      <c r="AA143" s="133">
        <f>Z143*K127</f>
        <v>0</v>
      </c>
      <c r="AR143" s="13" t="s">
        <v>97</v>
      </c>
      <c r="AT143" s="13" t="s">
        <v>95</v>
      </c>
      <c r="AU143" s="13" t="s">
        <v>98</v>
      </c>
      <c r="AY143" s="13" t="s">
        <v>94</v>
      </c>
      <c r="BE143" s="134">
        <f>IF(U143="základná",N127,0)</f>
        <v>0</v>
      </c>
      <c r="BF143" s="134">
        <f>IF(U143="znížená",N127,0)</f>
        <v>0</v>
      </c>
      <c r="BG143" s="134">
        <f>IF(U143="zákl. prenesená",N127,0)</f>
        <v>0</v>
      </c>
      <c r="BH143" s="134">
        <f>IF(U143="zníž. prenesená",N127,0)</f>
        <v>0</v>
      </c>
      <c r="BI143" s="134">
        <f>IF(U143="nulová",N127,0)</f>
        <v>0</v>
      </c>
      <c r="BJ143" s="13" t="s">
        <v>98</v>
      </c>
      <c r="BK143" s="135">
        <f>ROUND(L127*K127,3)</f>
        <v>0</v>
      </c>
      <c r="BL143" s="13" t="s">
        <v>97</v>
      </c>
      <c r="BM143" s="13" t="s">
        <v>117</v>
      </c>
    </row>
    <row r="144" spans="2:65" s="1" customFormat="1" ht="32.25" customHeight="1" x14ac:dyDescent="0.15">
      <c r="B144" s="127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 s="130"/>
      <c r="T144" s="131"/>
      <c r="U144" s="36"/>
      <c r="V144" s="132"/>
      <c r="W144" s="132"/>
      <c r="X144" s="132"/>
      <c r="Y144" s="132"/>
      <c r="Z144" s="132"/>
      <c r="AA144" s="133"/>
      <c r="AR144" s="13"/>
      <c r="AT144" s="13"/>
      <c r="AU144" s="13"/>
      <c r="AY144" s="13"/>
      <c r="BE144" s="134"/>
      <c r="BF144" s="134"/>
      <c r="BG144" s="134"/>
      <c r="BH144" s="134"/>
      <c r="BI144" s="134"/>
      <c r="BJ144" s="13"/>
      <c r="BK144" s="135"/>
      <c r="BL144" s="13"/>
      <c r="BM144" s="13"/>
    </row>
    <row r="145" spans="2:65" s="1" customFormat="1" ht="32.25" customHeight="1" x14ac:dyDescent="0.15">
      <c r="B145" s="127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 s="130"/>
      <c r="T145" s="131"/>
      <c r="U145" s="36"/>
      <c r="V145" s="132"/>
      <c r="W145" s="132"/>
      <c r="X145" s="132"/>
      <c r="Y145" s="132"/>
      <c r="Z145" s="132"/>
      <c r="AA145" s="133"/>
      <c r="AR145" s="13"/>
      <c r="AT145" s="13"/>
      <c r="AU145" s="13"/>
      <c r="AY145" s="13"/>
      <c r="BE145" s="134"/>
      <c r="BF145" s="134"/>
      <c r="BG145" s="134"/>
      <c r="BH145" s="134"/>
      <c r="BI145" s="134"/>
      <c r="BJ145" s="13"/>
      <c r="BK145" s="135"/>
      <c r="BL145" s="13"/>
      <c r="BM145" s="13"/>
    </row>
    <row r="146" spans="2:65" s="1" customFormat="1" ht="32.25" customHeight="1" x14ac:dyDescent="0.15">
      <c r="B146" s="127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 s="130"/>
      <c r="T146" s="131"/>
      <c r="U146" s="36"/>
      <c r="V146" s="132"/>
      <c r="W146" s="132"/>
      <c r="X146" s="132"/>
      <c r="Y146" s="132"/>
      <c r="Z146" s="132"/>
      <c r="AA146" s="133"/>
      <c r="AR146" s="13"/>
      <c r="AT146" s="13"/>
      <c r="AU146" s="13"/>
      <c r="AY146" s="13"/>
      <c r="BE146" s="134"/>
      <c r="BF146" s="134"/>
      <c r="BG146" s="134"/>
      <c r="BH146" s="134"/>
      <c r="BI146" s="134"/>
      <c r="BJ146" s="13"/>
      <c r="BK146" s="135"/>
      <c r="BL146" s="13"/>
      <c r="BM146" s="13"/>
    </row>
    <row r="147" spans="2:65" s="1" customFormat="1" ht="32.25" customHeight="1" x14ac:dyDescent="0.15">
      <c r="B147" s="12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 s="130"/>
      <c r="T147" s="131"/>
      <c r="U147" s="36"/>
      <c r="V147" s="132"/>
      <c r="W147" s="132"/>
      <c r="X147" s="132"/>
      <c r="Y147" s="132"/>
      <c r="Z147" s="132"/>
      <c r="AA147" s="133"/>
      <c r="AR147" s="13"/>
      <c r="AT147" s="13"/>
      <c r="AU147" s="13"/>
      <c r="AY147" s="13"/>
      <c r="BE147" s="134"/>
      <c r="BF147" s="134"/>
      <c r="BG147" s="134"/>
      <c r="BH147" s="134"/>
      <c r="BI147" s="134"/>
      <c r="BJ147" s="13"/>
      <c r="BK147" s="135"/>
      <c r="BL147" s="13"/>
      <c r="BM147" s="13"/>
    </row>
    <row r="148" spans="2:65" s="1" customFormat="1" ht="7" customHeight="1" x14ac:dyDescent="0.15">
      <c r="B148" s="51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 s="53"/>
    </row>
  </sheetData>
  <mergeCells count="96">
    <mergeCell ref="F126:I126"/>
    <mergeCell ref="L126:M126"/>
    <mergeCell ref="N126:Q126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35:P35"/>
    <mergeCell ref="H36:J36"/>
    <mergeCell ref="M36:P36"/>
    <mergeCell ref="C2:Q2"/>
    <mergeCell ref="C4:Q4"/>
    <mergeCell ref="F6:P6"/>
    <mergeCell ref="F7:P7"/>
    <mergeCell ref="O9:P9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F116:I116"/>
    <mergeCell ref="L116:M116"/>
    <mergeCell ref="N116:Q116"/>
    <mergeCell ref="F117:I117"/>
    <mergeCell ref="L117:M117"/>
    <mergeCell ref="N117:Q117"/>
    <mergeCell ref="M109:Q109"/>
    <mergeCell ref="F111:I111"/>
    <mergeCell ref="L111:M111"/>
    <mergeCell ref="N111:Q111"/>
    <mergeCell ref="F115:I115"/>
    <mergeCell ref="L115:M115"/>
    <mergeCell ref="N115:Q115"/>
    <mergeCell ref="F125:I125"/>
    <mergeCell ref="L125:M125"/>
    <mergeCell ref="N125:Q125"/>
    <mergeCell ref="F118:I118"/>
    <mergeCell ref="L118:M118"/>
    <mergeCell ref="N118:Q118"/>
    <mergeCell ref="F120:I120"/>
    <mergeCell ref="L120:M120"/>
    <mergeCell ref="N120:Q120"/>
    <mergeCell ref="F121:I121"/>
    <mergeCell ref="L121:M121"/>
    <mergeCell ref="N121:Q121"/>
    <mergeCell ref="N93:Q93"/>
    <mergeCell ref="L95:Q95"/>
    <mergeCell ref="M83:Q83"/>
    <mergeCell ref="N123:Q123"/>
    <mergeCell ref="F127:I127"/>
    <mergeCell ref="L127:M127"/>
    <mergeCell ref="N127:Q127"/>
    <mergeCell ref="F119:I119"/>
    <mergeCell ref="L119:M119"/>
    <mergeCell ref="N119:Q119"/>
    <mergeCell ref="F122:I122"/>
    <mergeCell ref="L122:M122"/>
    <mergeCell ref="N122:Q122"/>
    <mergeCell ref="F124:I124"/>
    <mergeCell ref="L124:M124"/>
    <mergeCell ref="N124:Q124"/>
    <mergeCell ref="F128:I128"/>
    <mergeCell ref="L128:M128"/>
    <mergeCell ref="N128:Q128"/>
    <mergeCell ref="H1:K1"/>
    <mergeCell ref="S2:AC2"/>
    <mergeCell ref="N112:Q112"/>
    <mergeCell ref="N113:Q113"/>
    <mergeCell ref="N114:Q114"/>
    <mergeCell ref="C101:Q101"/>
    <mergeCell ref="F103:P103"/>
    <mergeCell ref="F104:P104"/>
    <mergeCell ref="M106:P106"/>
    <mergeCell ref="M108:Q108"/>
    <mergeCell ref="N89:Q89"/>
    <mergeCell ref="N90:Q90"/>
    <mergeCell ref="N91:Q91"/>
  </mergeCells>
  <hyperlinks>
    <hyperlink ref="F1:G1" location="C2" tooltip="Krycí list rozpočtu" display="1) Krycí list rozpočtu" xr:uid="{00000000-0004-0000-0100-000000000000}"/>
    <hyperlink ref="H1:K1" location="C86" tooltip="Rekapitulácia rozpočtu" display="2) Rekapitulácia rozpočtu" xr:uid="{00000000-0004-0000-0100-000001000000}"/>
    <hyperlink ref="L1" location="C111" tooltip="Rozpočet" display="3) Rozpočet" xr:uid="{00000000-0004-0000-0100-000002000000}"/>
  </hyperlinks>
  <pageMargins left="0.58333330000000005" right="0.58333330000000005" top="0.5" bottom="0.46666669999999999" header="0" footer="0"/>
  <headerFooter>
    <oddFooter>&amp;CStrana &amp;P z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48"/>
  <sheetViews>
    <sheetView showGridLines="0" tabSelected="1" workbookViewId="0">
      <selection activeCell="S1" sqref="S1"/>
    </sheetView>
  </sheetViews>
  <sheetFormatPr baseColWidth="10" defaultColWidth="9" defaultRowHeight="11" x14ac:dyDescent="0.15"/>
  <cols>
    <col min="1" max="1" width="8.25" style="152" customWidth="1"/>
    <col min="2" max="2" width="1.75" style="152" customWidth="1"/>
    <col min="3" max="4" width="4.25" style="152" customWidth="1"/>
    <col min="5" max="5" width="17.25" style="152" customWidth="1"/>
    <col min="6" max="7" width="11.25" style="152" customWidth="1"/>
    <col min="8" max="8" width="12.25" style="152" customWidth="1"/>
    <col min="9" max="9" width="7" style="152" customWidth="1"/>
    <col min="10" max="10" width="5.25" style="152" customWidth="1"/>
    <col min="11" max="11" width="14.75" style="152" customWidth="1"/>
    <col min="12" max="12" width="12" style="152" customWidth="1"/>
    <col min="13" max="14" width="6" style="152" customWidth="1"/>
    <col min="15" max="15" width="2" style="152" customWidth="1"/>
    <col min="16" max="16" width="12.25" style="152" customWidth="1"/>
    <col min="17" max="17" width="4.25" style="152" customWidth="1"/>
    <col min="18" max="18" width="1.75" style="152" customWidth="1"/>
    <col min="19" max="19" width="8.25" style="152" customWidth="1"/>
    <col min="20" max="20" width="29.75" style="152" hidden="1" customWidth="1"/>
    <col min="21" max="21" width="16.25" style="152" hidden="1" customWidth="1"/>
    <col min="22" max="22" width="12.25" style="152" hidden="1" customWidth="1"/>
    <col min="23" max="23" width="16.25" style="152" hidden="1" customWidth="1"/>
    <col min="24" max="24" width="12.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25" style="152" hidden="1" customWidth="1"/>
    <col min="29" max="29" width="11" style="152" customWidth="1"/>
    <col min="30" max="30" width="15" style="152" customWidth="1"/>
    <col min="31" max="31" width="16.25" style="152" customWidth="1"/>
    <col min="32" max="16384" width="9" style="152"/>
  </cols>
  <sheetData>
    <row r="1" spans="1:66" ht="21.75" customHeight="1" x14ac:dyDescent="0.15">
      <c r="A1" s="141"/>
      <c r="B1" s="139"/>
      <c r="C1" s="139"/>
      <c r="D1" s="140" t="s">
        <v>1</v>
      </c>
      <c r="E1" s="139"/>
      <c r="F1" s="137" t="s">
        <v>121</v>
      </c>
      <c r="G1" s="137"/>
      <c r="H1" s="213" t="s">
        <v>122</v>
      </c>
      <c r="I1" s="213"/>
      <c r="J1" s="213"/>
      <c r="K1" s="213"/>
      <c r="L1" s="137" t="s">
        <v>123</v>
      </c>
      <c r="M1" s="139"/>
      <c r="N1" s="139"/>
      <c r="O1" s="140" t="s">
        <v>69</v>
      </c>
      <c r="P1" s="139"/>
      <c r="Q1" s="139"/>
      <c r="R1" s="139"/>
      <c r="S1" s="137"/>
      <c r="T1" s="137"/>
      <c r="U1" s="141"/>
      <c r="V1" s="14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7" customHeight="1" x14ac:dyDescent="0.15">
      <c r="C2" s="179" t="s">
        <v>5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66" t="s">
        <v>6</v>
      </c>
      <c r="T2" s="167"/>
      <c r="U2" s="167"/>
      <c r="V2" s="167"/>
      <c r="W2" s="167"/>
      <c r="X2" s="167"/>
      <c r="Y2" s="167"/>
      <c r="Z2" s="167"/>
      <c r="AA2" s="167"/>
      <c r="AB2" s="167"/>
      <c r="AC2" s="167"/>
      <c r="AT2" s="13" t="s">
        <v>67</v>
      </c>
    </row>
    <row r="3" spans="1:66" ht="7" customHeight="1" x14ac:dyDescent="0.15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60</v>
      </c>
    </row>
    <row r="4" spans="1:66" ht="37" customHeight="1" x14ac:dyDescent="0.15">
      <c r="B4" s="17"/>
      <c r="C4" s="180" t="s">
        <v>70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9"/>
      <c r="T4" s="20" t="s">
        <v>9</v>
      </c>
      <c r="AT4" s="13" t="s">
        <v>4</v>
      </c>
    </row>
    <row r="5" spans="1:66" ht="7" customHeight="1" x14ac:dyDescent="0.15">
      <c r="B5" s="17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9"/>
    </row>
    <row r="6" spans="1:66" ht="25.25" customHeight="1" x14ac:dyDescent="0.15">
      <c r="B6" s="17"/>
      <c r="C6" s="153"/>
      <c r="D6" s="24" t="s">
        <v>132</v>
      </c>
      <c r="E6" s="153"/>
      <c r="F6" s="220" t="str">
        <f>Rekapitulácia!K6</f>
        <v>Sanácia nelegálne umiestneného odpadu v obci Valaská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53"/>
      <c r="R6" s="19"/>
    </row>
    <row r="7" spans="1:66" s="1" customFormat="1" ht="32.75" customHeight="1" x14ac:dyDescent="0.15">
      <c r="B7" s="27"/>
      <c r="C7" s="155"/>
      <c r="D7" s="23" t="s">
        <v>71</v>
      </c>
      <c r="E7" s="155"/>
      <c r="F7" s="182" t="s">
        <v>144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55"/>
      <c r="R7" s="29"/>
    </row>
    <row r="8" spans="1:66" s="1" customFormat="1" ht="14.5" customHeight="1" x14ac:dyDescent="0.15">
      <c r="B8" s="27"/>
      <c r="C8" s="155"/>
      <c r="D8" s="24" t="s">
        <v>11</v>
      </c>
      <c r="E8" s="155"/>
      <c r="F8" s="154" t="s">
        <v>3</v>
      </c>
      <c r="G8" s="155"/>
      <c r="H8" s="155"/>
      <c r="I8" s="155"/>
      <c r="J8" s="155"/>
      <c r="K8" s="155"/>
      <c r="L8" s="155"/>
      <c r="M8" s="24" t="s">
        <v>12</v>
      </c>
      <c r="N8" s="155"/>
      <c r="O8" s="154" t="s">
        <v>3</v>
      </c>
      <c r="P8" s="155"/>
      <c r="Q8" s="155"/>
      <c r="R8" s="29"/>
    </row>
    <row r="9" spans="1:66" s="1" customFormat="1" ht="14.5" customHeight="1" x14ac:dyDescent="0.15">
      <c r="B9" s="27"/>
      <c r="C9" s="155"/>
      <c r="D9" s="24" t="s">
        <v>13</v>
      </c>
      <c r="E9" s="155"/>
      <c r="F9" s="164" t="s">
        <v>148</v>
      </c>
      <c r="G9" s="155"/>
      <c r="H9" s="155"/>
      <c r="I9" s="155"/>
      <c r="J9" s="155"/>
      <c r="K9" s="155"/>
      <c r="L9" s="155"/>
      <c r="M9" s="24" t="s">
        <v>14</v>
      </c>
      <c r="N9" s="155"/>
      <c r="O9" s="221" t="str">
        <f>Rekapitulácia!AN8</f>
        <v>DD.MM.RRRR</v>
      </c>
      <c r="P9" s="177"/>
      <c r="Q9" s="155"/>
      <c r="R9" s="29"/>
    </row>
    <row r="10" spans="1:66" s="1" customFormat="1" ht="11" customHeight="1" x14ac:dyDescent="0.15">
      <c r="B10" s="27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29"/>
    </row>
    <row r="11" spans="1:66" s="1" customFormat="1" ht="14.5" customHeight="1" x14ac:dyDescent="0.15">
      <c r="B11" s="27"/>
      <c r="C11" s="155"/>
      <c r="D11" s="24" t="s">
        <v>15</v>
      </c>
      <c r="E11" s="155"/>
      <c r="F11" s="155"/>
      <c r="G11" s="155"/>
      <c r="H11" s="155"/>
      <c r="I11" s="155"/>
      <c r="J11" s="155"/>
      <c r="K11" s="155"/>
      <c r="L11" s="155"/>
      <c r="M11" s="24" t="s">
        <v>16</v>
      </c>
      <c r="N11" s="155"/>
      <c r="O11" s="181" t="s">
        <v>3</v>
      </c>
      <c r="P11" s="177"/>
      <c r="Q11" s="155"/>
      <c r="R11" s="29"/>
    </row>
    <row r="12" spans="1:66" s="1" customFormat="1" ht="18" customHeight="1" x14ac:dyDescent="0.15">
      <c r="B12" s="27"/>
      <c r="C12" s="155"/>
      <c r="D12" s="154"/>
      <c r="E12" s="154"/>
      <c r="F12" s="155"/>
      <c r="G12" s="155"/>
      <c r="H12" s="155"/>
      <c r="I12" s="155"/>
      <c r="J12" s="155"/>
      <c r="K12" s="155"/>
      <c r="L12" s="155"/>
      <c r="M12" s="24" t="s">
        <v>17</v>
      </c>
      <c r="N12" s="155"/>
      <c r="O12" s="181" t="s">
        <v>3</v>
      </c>
      <c r="P12" s="177"/>
      <c r="Q12" s="155"/>
      <c r="R12" s="29"/>
    </row>
    <row r="13" spans="1:66" s="1" customFormat="1" ht="7" customHeight="1" x14ac:dyDescent="0.15">
      <c r="B13" s="27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29"/>
    </row>
    <row r="14" spans="1:66" s="1" customFormat="1" ht="14.5" customHeight="1" x14ac:dyDescent="0.15">
      <c r="B14" s="27"/>
      <c r="C14" s="155"/>
      <c r="D14" s="24" t="s">
        <v>18</v>
      </c>
      <c r="E14" s="155"/>
      <c r="F14" s="155"/>
      <c r="G14" s="155"/>
      <c r="H14" s="155"/>
      <c r="I14" s="155"/>
      <c r="J14" s="155"/>
      <c r="K14" s="155"/>
      <c r="L14" s="155"/>
      <c r="M14" s="24" t="s">
        <v>16</v>
      </c>
      <c r="N14" s="155"/>
      <c r="O14" s="181" t="str">
        <f>IF(Rekapitulácia!AN13="","",Rekapitulácia!AN13)</f>
        <v/>
      </c>
      <c r="P14" s="177"/>
      <c r="Q14" s="155"/>
      <c r="R14" s="29"/>
    </row>
    <row r="15" spans="1:66" s="1" customFormat="1" ht="18" customHeight="1" x14ac:dyDescent="0.15">
      <c r="B15" s="27"/>
      <c r="C15" s="155"/>
      <c r="D15" s="155"/>
      <c r="E15" s="154" t="str">
        <f>IF(Rekapitulácia!E14="","",Rekapitulácia!E14)</f>
        <v xml:space="preserve"> </v>
      </c>
      <c r="F15" s="155"/>
      <c r="G15" s="155"/>
      <c r="H15" s="155"/>
      <c r="I15" s="155"/>
      <c r="J15" s="155"/>
      <c r="K15" s="155"/>
      <c r="L15" s="155"/>
      <c r="M15" s="24" t="s">
        <v>17</v>
      </c>
      <c r="N15" s="155"/>
      <c r="O15" s="181" t="str">
        <f>IF(Rekapitulácia!AN14="","",Rekapitulácia!AN14)</f>
        <v/>
      </c>
      <c r="P15" s="177"/>
      <c r="Q15" s="155"/>
      <c r="R15" s="29"/>
    </row>
    <row r="16" spans="1:66" s="1" customFormat="1" ht="7" customHeight="1" x14ac:dyDescent="0.15">
      <c r="B16" s="27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29"/>
    </row>
    <row r="17" spans="2:18" s="1" customFormat="1" ht="14.5" customHeight="1" x14ac:dyDescent="0.15">
      <c r="B17" s="27"/>
      <c r="C17" s="155"/>
      <c r="D17" s="24" t="s">
        <v>20</v>
      </c>
      <c r="E17" s="155"/>
      <c r="F17" s="155"/>
      <c r="G17" s="155"/>
      <c r="H17" s="155"/>
      <c r="I17" s="155"/>
      <c r="J17" s="155"/>
      <c r="K17" s="155"/>
      <c r="L17" s="155"/>
      <c r="M17" s="24" t="s">
        <v>16</v>
      </c>
      <c r="N17" s="155"/>
      <c r="O17" s="181" t="str">
        <f>IF(Rekapitulácia!AN16="","",Rekapitulácia!AN16)</f>
        <v/>
      </c>
      <c r="P17" s="177"/>
      <c r="Q17" s="155"/>
      <c r="R17" s="29"/>
    </row>
    <row r="18" spans="2:18" s="1" customFormat="1" ht="18" customHeight="1" x14ac:dyDescent="0.15">
      <c r="B18" s="27"/>
      <c r="C18" s="155"/>
      <c r="D18" s="155"/>
      <c r="E18" s="154" t="str">
        <f>IF(Rekapitulácia!E17="","",Rekapitulácia!E17)</f>
        <v xml:space="preserve"> </v>
      </c>
      <c r="F18" s="155"/>
      <c r="G18" s="155"/>
      <c r="H18" s="155"/>
      <c r="I18" s="155"/>
      <c r="J18" s="155"/>
      <c r="K18" s="155"/>
      <c r="L18" s="155"/>
      <c r="M18" s="24" t="s">
        <v>17</v>
      </c>
      <c r="N18" s="155"/>
      <c r="O18" s="181" t="str">
        <f>IF(Rekapitulácia!AN17="","",Rekapitulácia!AN17)</f>
        <v/>
      </c>
      <c r="P18" s="177"/>
      <c r="Q18" s="155"/>
      <c r="R18" s="29"/>
    </row>
    <row r="19" spans="2:18" s="1" customFormat="1" ht="7" customHeight="1" x14ac:dyDescent="0.15">
      <c r="B19" s="27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29"/>
    </row>
    <row r="20" spans="2:18" s="1" customFormat="1" ht="14.5" customHeight="1" x14ac:dyDescent="0.15">
      <c r="B20" s="27"/>
      <c r="C20" s="155"/>
      <c r="D20" s="24" t="s">
        <v>23</v>
      </c>
      <c r="E20" s="155"/>
      <c r="F20" s="155"/>
      <c r="G20" s="155"/>
      <c r="H20" s="155"/>
      <c r="I20" s="155"/>
      <c r="J20" s="155"/>
      <c r="K20" s="155"/>
      <c r="L20" s="155"/>
      <c r="M20" s="24" t="s">
        <v>16</v>
      </c>
      <c r="N20" s="155"/>
      <c r="O20" s="181" t="s">
        <v>3</v>
      </c>
      <c r="P20" s="177"/>
      <c r="Q20" s="155"/>
      <c r="R20" s="29"/>
    </row>
    <row r="21" spans="2:18" s="1" customFormat="1" ht="18" customHeight="1" x14ac:dyDescent="0.15">
      <c r="B21" s="27"/>
      <c r="C21" s="155"/>
      <c r="D21" s="155"/>
      <c r="E21" s="154"/>
      <c r="F21" s="155"/>
      <c r="G21" s="155"/>
      <c r="H21" s="155"/>
      <c r="I21" s="155"/>
      <c r="J21" s="155"/>
      <c r="K21" s="155"/>
      <c r="L21" s="155"/>
      <c r="M21" s="24" t="s">
        <v>17</v>
      </c>
      <c r="N21" s="155"/>
      <c r="O21" s="181" t="s">
        <v>3</v>
      </c>
      <c r="P21" s="177"/>
      <c r="Q21" s="155"/>
      <c r="R21" s="29"/>
    </row>
    <row r="22" spans="2:18" s="1" customFormat="1" ht="7" customHeight="1" x14ac:dyDescent="0.15">
      <c r="B22" s="27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29"/>
    </row>
    <row r="23" spans="2:18" s="1" customFormat="1" ht="14.5" customHeight="1" x14ac:dyDescent="0.15">
      <c r="B23" s="27"/>
      <c r="C23" s="155"/>
      <c r="D23" s="24" t="s">
        <v>24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29"/>
    </row>
    <row r="24" spans="2:18" s="1" customFormat="1" ht="22.5" customHeight="1" x14ac:dyDescent="0.15">
      <c r="B24" s="27"/>
      <c r="C24" s="155"/>
      <c r="D24" s="155"/>
      <c r="E24" s="203" t="s">
        <v>3</v>
      </c>
      <c r="F24" s="177"/>
      <c r="G24" s="177"/>
      <c r="H24" s="177"/>
      <c r="I24" s="177"/>
      <c r="J24" s="177"/>
      <c r="K24" s="177"/>
      <c r="L24" s="177"/>
      <c r="M24" s="155"/>
      <c r="N24" s="155"/>
      <c r="O24" s="155"/>
      <c r="P24" s="155"/>
      <c r="Q24" s="155"/>
      <c r="R24" s="29"/>
    </row>
    <row r="25" spans="2:18" s="1" customFormat="1" ht="7" customHeight="1" x14ac:dyDescent="0.15">
      <c r="B25" s="27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29"/>
    </row>
    <row r="26" spans="2:18" s="1" customFormat="1" ht="7" customHeight="1" x14ac:dyDescent="0.15">
      <c r="B26" s="27"/>
      <c r="C26" s="155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5"/>
      <c r="R26" s="29"/>
    </row>
    <row r="27" spans="2:18" s="1" customFormat="1" ht="14.5" customHeight="1" x14ac:dyDescent="0.15">
      <c r="B27" s="27"/>
      <c r="C27" s="155"/>
      <c r="D27" s="92" t="s">
        <v>72</v>
      </c>
      <c r="E27" s="155"/>
      <c r="F27" s="155"/>
      <c r="G27" s="155"/>
      <c r="H27" s="155"/>
      <c r="I27" s="155"/>
      <c r="J27" s="155"/>
      <c r="K27" s="155"/>
      <c r="L27" s="155"/>
      <c r="M27" s="170">
        <f>N88</f>
        <v>0</v>
      </c>
      <c r="N27" s="177"/>
      <c r="O27" s="177"/>
      <c r="P27" s="177"/>
      <c r="Q27" s="155"/>
      <c r="R27" s="29"/>
    </row>
    <row r="28" spans="2:18" s="1" customFormat="1" ht="14.5" customHeight="1" x14ac:dyDescent="0.15">
      <c r="B28" s="27"/>
      <c r="C28" s="155"/>
      <c r="D28" s="26" t="s">
        <v>73</v>
      </c>
      <c r="E28" s="155"/>
      <c r="F28" s="155"/>
      <c r="G28" s="155"/>
      <c r="H28" s="155"/>
      <c r="I28" s="155"/>
      <c r="J28" s="155"/>
      <c r="K28" s="155"/>
      <c r="L28" s="155"/>
      <c r="M28" s="170">
        <f>N93</f>
        <v>0</v>
      </c>
      <c r="N28" s="177"/>
      <c r="O28" s="177"/>
      <c r="P28" s="177"/>
      <c r="Q28" s="155"/>
      <c r="R28" s="29"/>
    </row>
    <row r="29" spans="2:18" s="1" customFormat="1" ht="7" customHeight="1" x14ac:dyDescent="0.15">
      <c r="B29" s="27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29"/>
    </row>
    <row r="30" spans="2:18" s="1" customFormat="1" ht="25.25" customHeight="1" x14ac:dyDescent="0.15">
      <c r="B30" s="27"/>
      <c r="C30" s="155"/>
      <c r="D30" s="93" t="s">
        <v>27</v>
      </c>
      <c r="E30" s="155"/>
      <c r="F30" s="155"/>
      <c r="G30" s="155"/>
      <c r="H30" s="155"/>
      <c r="I30" s="155"/>
      <c r="J30" s="155"/>
      <c r="K30" s="155"/>
      <c r="L30" s="155"/>
      <c r="M30" s="242">
        <f>ROUND(M27+M28,2)</f>
        <v>0</v>
      </c>
      <c r="N30" s="177"/>
      <c r="O30" s="177"/>
      <c r="P30" s="177"/>
      <c r="Q30" s="155"/>
      <c r="R30" s="29"/>
    </row>
    <row r="31" spans="2:18" s="1" customFormat="1" ht="7" customHeight="1" x14ac:dyDescent="0.15">
      <c r="B31" s="27"/>
      <c r="C31" s="155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5"/>
      <c r="R31" s="29"/>
    </row>
    <row r="32" spans="2:18" s="1" customFormat="1" ht="14.5" customHeight="1" x14ac:dyDescent="0.15">
      <c r="B32" s="27"/>
      <c r="C32" s="155"/>
      <c r="D32" s="34" t="s">
        <v>28</v>
      </c>
      <c r="E32" s="34" t="s">
        <v>29</v>
      </c>
      <c r="F32" s="151">
        <v>0.2</v>
      </c>
      <c r="G32" s="94" t="s">
        <v>30</v>
      </c>
      <c r="H32" s="240">
        <f>M30</f>
        <v>0</v>
      </c>
      <c r="I32" s="177"/>
      <c r="J32" s="177"/>
      <c r="K32" s="155"/>
      <c r="L32" s="155"/>
      <c r="M32" s="240">
        <f>H32*0.2</f>
        <v>0</v>
      </c>
      <c r="N32" s="177"/>
      <c r="O32" s="177"/>
      <c r="P32" s="177"/>
      <c r="Q32" s="155"/>
      <c r="R32" s="29"/>
    </row>
    <row r="33" spans="2:18" s="1" customFormat="1" ht="14.5" customHeight="1" x14ac:dyDescent="0.15">
      <c r="B33" s="27"/>
      <c r="C33" s="155"/>
      <c r="D33" s="155"/>
      <c r="E33" s="34" t="s">
        <v>31</v>
      </c>
      <c r="F33" s="151">
        <v>0.2</v>
      </c>
      <c r="G33" s="94" t="s">
        <v>30</v>
      </c>
      <c r="H33" s="240">
        <v>0</v>
      </c>
      <c r="I33" s="177"/>
      <c r="J33" s="177"/>
      <c r="K33" s="155"/>
      <c r="L33" s="155"/>
      <c r="M33" s="240">
        <v>0</v>
      </c>
      <c r="N33" s="177"/>
      <c r="O33" s="177"/>
      <c r="P33" s="177"/>
      <c r="Q33" s="155"/>
      <c r="R33" s="29"/>
    </row>
    <row r="34" spans="2:18" s="1" customFormat="1" ht="14.5" hidden="1" customHeight="1" x14ac:dyDescent="0.15">
      <c r="B34" s="27"/>
      <c r="C34" s="155"/>
      <c r="D34" s="155"/>
      <c r="E34" s="34" t="s">
        <v>32</v>
      </c>
      <c r="F34" s="151">
        <v>0.2</v>
      </c>
      <c r="G34" s="94" t="s">
        <v>30</v>
      </c>
      <c r="H34" s="240">
        <f>ROUND((SUM(BG93:BG94)+SUM(BG112:BG147)), 2)</f>
        <v>0</v>
      </c>
      <c r="I34" s="177"/>
      <c r="J34" s="177"/>
      <c r="K34" s="155"/>
      <c r="L34" s="155"/>
      <c r="M34" s="240">
        <v>0</v>
      </c>
      <c r="N34" s="177"/>
      <c r="O34" s="177"/>
      <c r="P34" s="177"/>
      <c r="Q34" s="155"/>
      <c r="R34" s="29"/>
    </row>
    <row r="35" spans="2:18" s="1" customFormat="1" ht="14.5" hidden="1" customHeight="1" x14ac:dyDescent="0.15">
      <c r="B35" s="27"/>
      <c r="C35" s="155"/>
      <c r="D35" s="155"/>
      <c r="E35" s="34" t="s">
        <v>33</v>
      </c>
      <c r="F35" s="151">
        <v>0.2</v>
      </c>
      <c r="G35" s="94" t="s">
        <v>30</v>
      </c>
      <c r="H35" s="240">
        <f>ROUND((SUM(BH93:BH94)+SUM(BH112:BH147)), 2)</f>
        <v>0</v>
      </c>
      <c r="I35" s="177"/>
      <c r="J35" s="177"/>
      <c r="K35" s="155"/>
      <c r="L35" s="155"/>
      <c r="M35" s="240">
        <v>0</v>
      </c>
      <c r="N35" s="177"/>
      <c r="O35" s="177"/>
      <c r="P35" s="177"/>
      <c r="Q35" s="155"/>
      <c r="R35" s="29"/>
    </row>
    <row r="36" spans="2:18" s="1" customFormat="1" ht="14.5" hidden="1" customHeight="1" x14ac:dyDescent="0.15">
      <c r="B36" s="27"/>
      <c r="C36" s="155"/>
      <c r="D36" s="155"/>
      <c r="E36" s="34" t="s">
        <v>34</v>
      </c>
      <c r="F36" s="151">
        <v>0</v>
      </c>
      <c r="G36" s="94" t="s">
        <v>30</v>
      </c>
      <c r="H36" s="240">
        <f>ROUND((SUM(BI93:BI94)+SUM(BI112:BI147)), 2)</f>
        <v>0</v>
      </c>
      <c r="I36" s="177"/>
      <c r="J36" s="177"/>
      <c r="K36" s="155"/>
      <c r="L36" s="155"/>
      <c r="M36" s="240">
        <v>0</v>
      </c>
      <c r="N36" s="177"/>
      <c r="O36" s="177"/>
      <c r="P36" s="177"/>
      <c r="Q36" s="155"/>
      <c r="R36" s="29"/>
    </row>
    <row r="37" spans="2:18" s="1" customFormat="1" ht="7" customHeight="1" x14ac:dyDescent="0.15">
      <c r="B37" s="27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29"/>
    </row>
    <row r="38" spans="2:18" s="1" customFormat="1" ht="25.25" customHeight="1" x14ac:dyDescent="0.15">
      <c r="B38" s="27"/>
      <c r="C38" s="160"/>
      <c r="D38" s="95" t="s">
        <v>35</v>
      </c>
      <c r="E38" s="158"/>
      <c r="F38" s="158"/>
      <c r="G38" s="96" t="s">
        <v>36</v>
      </c>
      <c r="H38" s="97" t="s">
        <v>37</v>
      </c>
      <c r="I38" s="158"/>
      <c r="J38" s="158"/>
      <c r="K38" s="158"/>
      <c r="L38" s="239">
        <f>M30*1.2</f>
        <v>0</v>
      </c>
      <c r="M38" s="186"/>
      <c r="N38" s="186"/>
      <c r="O38" s="186"/>
      <c r="P38" s="198"/>
      <c r="Q38" s="160"/>
      <c r="R38" s="29"/>
    </row>
    <row r="39" spans="2:18" s="1" customFormat="1" ht="14.5" customHeight="1" x14ac:dyDescent="0.15">
      <c r="B39" s="27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29"/>
    </row>
    <row r="40" spans="2:18" s="1" customFormat="1" ht="14.5" customHeight="1" x14ac:dyDescent="0.15">
      <c r="B40" s="27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29"/>
    </row>
    <row r="41" spans="2:18" x14ac:dyDescent="0.15">
      <c r="B41" s="1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9"/>
    </row>
    <row r="42" spans="2:18" x14ac:dyDescent="0.15">
      <c r="B42" s="17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9"/>
    </row>
    <row r="43" spans="2:18" x14ac:dyDescent="0.15">
      <c r="B43" s="17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9"/>
    </row>
    <row r="44" spans="2:18" x14ac:dyDescent="0.15">
      <c r="B44" s="17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9"/>
    </row>
    <row r="45" spans="2:18" x14ac:dyDescent="0.15">
      <c r="B45" s="17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9"/>
    </row>
    <row r="46" spans="2:18" x14ac:dyDescent="0.15">
      <c r="B46" s="17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9"/>
    </row>
    <row r="47" spans="2:18" x14ac:dyDescent="0.15">
      <c r="B47" s="17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9"/>
    </row>
    <row r="48" spans="2:18" x14ac:dyDescent="0.15">
      <c r="B48" s="17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9"/>
    </row>
    <row r="49" spans="2:18" x14ac:dyDescent="0.15">
      <c r="B49" s="17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9"/>
    </row>
    <row r="50" spans="2:18" s="1" customFormat="1" ht="13" x14ac:dyDescent="0.15">
      <c r="B50" s="27"/>
      <c r="C50" s="155"/>
      <c r="D50" s="42"/>
      <c r="E50" s="157"/>
      <c r="F50" s="157"/>
      <c r="G50" s="157"/>
      <c r="H50" s="44"/>
      <c r="I50" s="155"/>
      <c r="J50" s="42"/>
      <c r="K50" s="157"/>
      <c r="L50" s="157"/>
      <c r="M50" s="157"/>
      <c r="N50" s="157"/>
      <c r="O50" s="157"/>
      <c r="P50" s="44"/>
      <c r="Q50" s="155"/>
      <c r="R50" s="29"/>
    </row>
    <row r="51" spans="2:18" x14ac:dyDescent="0.15">
      <c r="B51" s="17"/>
      <c r="C51" s="153"/>
      <c r="D51" s="45"/>
      <c r="E51" s="153"/>
      <c r="F51" s="153"/>
      <c r="G51" s="153"/>
      <c r="H51" s="46"/>
      <c r="I51" s="153"/>
      <c r="J51" s="45"/>
      <c r="K51" s="153"/>
      <c r="L51" s="153"/>
      <c r="M51" s="153"/>
      <c r="N51" s="153"/>
      <c r="O51" s="153"/>
      <c r="P51" s="46"/>
      <c r="Q51" s="153"/>
      <c r="R51" s="19"/>
    </row>
    <row r="52" spans="2:18" x14ac:dyDescent="0.15">
      <c r="B52" s="17"/>
      <c r="C52" s="153"/>
      <c r="D52" s="45"/>
      <c r="E52" s="153"/>
      <c r="F52" s="153"/>
      <c r="G52" s="153"/>
      <c r="H52" s="46"/>
      <c r="I52" s="153"/>
      <c r="J52" s="45"/>
      <c r="K52" s="153"/>
      <c r="L52" s="153"/>
      <c r="M52" s="153"/>
      <c r="N52" s="153"/>
      <c r="O52" s="153"/>
      <c r="P52" s="46"/>
      <c r="Q52" s="153"/>
      <c r="R52" s="19"/>
    </row>
    <row r="53" spans="2:18" x14ac:dyDescent="0.15">
      <c r="B53" s="17"/>
      <c r="C53" s="153"/>
      <c r="D53" s="45"/>
      <c r="E53" s="153"/>
      <c r="F53" s="153"/>
      <c r="G53" s="153"/>
      <c r="H53" s="46"/>
      <c r="I53" s="153"/>
      <c r="J53" s="45"/>
      <c r="K53" s="153"/>
      <c r="L53" s="153"/>
      <c r="M53" s="153"/>
      <c r="N53" s="153"/>
      <c r="O53" s="153"/>
      <c r="P53" s="46"/>
      <c r="Q53" s="153"/>
      <c r="R53" s="19"/>
    </row>
    <row r="54" spans="2:18" x14ac:dyDescent="0.15">
      <c r="B54" s="17"/>
      <c r="C54" s="153"/>
      <c r="D54" s="45"/>
      <c r="E54" s="153"/>
      <c r="F54" s="153"/>
      <c r="G54" s="153"/>
      <c r="H54" s="46"/>
      <c r="I54" s="153"/>
      <c r="J54" s="45"/>
      <c r="K54" s="153"/>
      <c r="L54" s="153"/>
      <c r="M54" s="153"/>
      <c r="N54" s="153"/>
      <c r="O54" s="153"/>
      <c r="P54" s="46"/>
      <c r="Q54" s="153"/>
      <c r="R54" s="19"/>
    </row>
    <row r="55" spans="2:18" x14ac:dyDescent="0.15">
      <c r="B55" s="17"/>
      <c r="C55" s="153"/>
      <c r="D55" s="45"/>
      <c r="E55" s="153"/>
      <c r="F55" s="153"/>
      <c r="G55" s="153"/>
      <c r="H55" s="46"/>
      <c r="I55" s="153"/>
      <c r="J55" s="45"/>
      <c r="K55" s="153"/>
      <c r="L55" s="153"/>
      <c r="M55" s="153"/>
      <c r="N55" s="153"/>
      <c r="O55" s="153"/>
      <c r="P55" s="46"/>
      <c r="Q55" s="153"/>
      <c r="R55" s="19"/>
    </row>
    <row r="56" spans="2:18" x14ac:dyDescent="0.15">
      <c r="B56" s="17"/>
      <c r="C56" s="153"/>
      <c r="D56" s="45"/>
      <c r="E56" s="153"/>
      <c r="F56" s="153"/>
      <c r="G56" s="153"/>
      <c r="H56" s="46"/>
      <c r="I56" s="153"/>
      <c r="J56" s="45"/>
      <c r="K56" s="153"/>
      <c r="L56" s="153"/>
      <c r="M56" s="153"/>
      <c r="N56" s="153"/>
      <c r="O56" s="153"/>
      <c r="P56" s="46"/>
      <c r="Q56" s="153"/>
      <c r="R56" s="19"/>
    </row>
    <row r="57" spans="2:18" x14ac:dyDescent="0.15">
      <c r="B57" s="17"/>
      <c r="C57" s="153"/>
      <c r="D57" s="45"/>
      <c r="E57" s="153"/>
      <c r="F57" s="153"/>
      <c r="G57" s="153"/>
      <c r="H57" s="46"/>
      <c r="I57" s="153"/>
      <c r="J57" s="45"/>
      <c r="K57" s="153"/>
      <c r="L57" s="153"/>
      <c r="M57" s="153"/>
      <c r="N57" s="153"/>
      <c r="O57" s="153"/>
      <c r="P57" s="46"/>
      <c r="Q57" s="153"/>
      <c r="R57" s="19"/>
    </row>
    <row r="58" spans="2:18" x14ac:dyDescent="0.15">
      <c r="B58" s="17"/>
      <c r="C58" s="153"/>
      <c r="D58" s="45"/>
      <c r="E58" s="153"/>
      <c r="F58" s="153"/>
      <c r="G58" s="153"/>
      <c r="H58" s="46"/>
      <c r="I58" s="153"/>
      <c r="J58" s="45"/>
      <c r="K58" s="153"/>
      <c r="L58" s="153"/>
      <c r="M58" s="153"/>
      <c r="N58" s="153"/>
      <c r="O58" s="153"/>
      <c r="P58" s="46"/>
      <c r="Q58" s="153"/>
      <c r="R58" s="19"/>
    </row>
    <row r="59" spans="2:18" s="1" customFormat="1" ht="13" x14ac:dyDescent="0.15">
      <c r="B59" s="27"/>
      <c r="C59" s="155"/>
      <c r="D59" s="47"/>
      <c r="E59" s="48"/>
      <c r="F59" s="48"/>
      <c r="G59" s="49"/>
      <c r="H59" s="50"/>
      <c r="I59" s="155"/>
      <c r="J59" s="47"/>
      <c r="K59" s="48"/>
      <c r="L59" s="48"/>
      <c r="M59" s="48"/>
      <c r="N59" s="49"/>
      <c r="O59" s="48"/>
      <c r="P59" s="50"/>
      <c r="Q59" s="155"/>
      <c r="R59" s="29"/>
    </row>
    <row r="60" spans="2:18" x14ac:dyDescent="0.15">
      <c r="B60" s="1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9"/>
    </row>
    <row r="61" spans="2:18" s="1" customFormat="1" ht="13" x14ac:dyDescent="0.15">
      <c r="B61" s="27"/>
      <c r="C61" s="155"/>
      <c r="D61" s="42"/>
      <c r="E61" s="157"/>
      <c r="F61" s="157"/>
      <c r="G61" s="157"/>
      <c r="H61" s="44"/>
      <c r="I61" s="155"/>
      <c r="J61" s="42" t="s">
        <v>40</v>
      </c>
      <c r="K61" s="157"/>
      <c r="L61" s="157"/>
      <c r="M61" s="157"/>
      <c r="N61" s="157"/>
      <c r="O61" s="157"/>
      <c r="P61" s="44"/>
      <c r="Q61" s="155"/>
      <c r="R61" s="29"/>
    </row>
    <row r="62" spans="2:18" x14ac:dyDescent="0.15">
      <c r="B62" s="17"/>
      <c r="C62" s="153"/>
      <c r="D62" s="45"/>
      <c r="E62" s="153"/>
      <c r="F62" s="153"/>
      <c r="G62" s="153"/>
      <c r="H62" s="46"/>
      <c r="I62" s="153"/>
      <c r="J62" s="45"/>
      <c r="K62" s="153"/>
      <c r="L62" s="153"/>
      <c r="M62" s="153"/>
      <c r="N62" s="153"/>
      <c r="O62" s="153"/>
      <c r="P62" s="46"/>
      <c r="Q62" s="153"/>
      <c r="R62" s="19"/>
    </row>
    <row r="63" spans="2:18" x14ac:dyDescent="0.15">
      <c r="B63" s="17"/>
      <c r="C63" s="153"/>
      <c r="D63" s="45"/>
      <c r="E63" s="153"/>
      <c r="F63" s="153"/>
      <c r="G63" s="153"/>
      <c r="H63" s="46"/>
      <c r="I63" s="153"/>
      <c r="J63" s="45"/>
      <c r="K63" s="153"/>
      <c r="L63" s="153"/>
      <c r="M63" s="153"/>
      <c r="N63" s="153"/>
      <c r="O63" s="153"/>
      <c r="P63" s="46"/>
      <c r="Q63" s="153"/>
      <c r="R63" s="19"/>
    </row>
    <row r="64" spans="2:18" x14ac:dyDescent="0.15">
      <c r="B64" s="17"/>
      <c r="C64" s="153"/>
      <c r="D64" s="45"/>
      <c r="E64" s="153"/>
      <c r="F64" s="153"/>
      <c r="G64" s="153"/>
      <c r="H64" s="46"/>
      <c r="I64" s="153"/>
      <c r="J64" s="45"/>
      <c r="K64" s="153"/>
      <c r="L64" s="153"/>
      <c r="M64" s="153"/>
      <c r="N64" s="153"/>
      <c r="O64" s="153"/>
      <c r="P64" s="46"/>
      <c r="Q64" s="153"/>
      <c r="R64" s="19"/>
    </row>
    <row r="65" spans="2:18" x14ac:dyDescent="0.15">
      <c r="B65" s="17"/>
      <c r="C65" s="153"/>
      <c r="D65" s="45"/>
      <c r="E65" s="153"/>
      <c r="F65" s="153"/>
      <c r="G65" s="153"/>
      <c r="H65" s="46"/>
      <c r="I65" s="153"/>
      <c r="J65" s="45"/>
      <c r="K65" s="153"/>
      <c r="L65" s="153"/>
      <c r="M65" s="153"/>
      <c r="N65" s="153"/>
      <c r="O65" s="153"/>
      <c r="P65" s="46"/>
      <c r="Q65" s="153"/>
      <c r="R65" s="19"/>
    </row>
    <row r="66" spans="2:18" x14ac:dyDescent="0.15">
      <c r="B66" s="17"/>
      <c r="C66" s="153"/>
      <c r="D66" s="45"/>
      <c r="E66" s="153"/>
      <c r="F66" s="153"/>
      <c r="G66" s="153"/>
      <c r="H66" s="46"/>
      <c r="I66" s="153"/>
      <c r="J66" s="45"/>
      <c r="K66" s="153"/>
      <c r="L66" s="153"/>
      <c r="M66" s="153"/>
      <c r="N66" s="153"/>
      <c r="O66" s="153"/>
      <c r="P66" s="46"/>
      <c r="Q66" s="153"/>
      <c r="R66" s="19"/>
    </row>
    <row r="67" spans="2:18" x14ac:dyDescent="0.15">
      <c r="B67" s="17"/>
      <c r="C67" s="153"/>
      <c r="D67" s="45"/>
      <c r="E67" s="153"/>
      <c r="F67" s="153"/>
      <c r="G67" s="153"/>
      <c r="H67" s="46"/>
      <c r="I67" s="153"/>
      <c r="J67" s="45"/>
      <c r="K67" s="153"/>
      <c r="L67" s="153"/>
      <c r="M67" s="153"/>
      <c r="N67" s="153"/>
      <c r="O67" s="153"/>
      <c r="P67" s="46"/>
      <c r="Q67" s="153"/>
      <c r="R67" s="19"/>
    </row>
    <row r="68" spans="2:18" x14ac:dyDescent="0.15">
      <c r="B68" s="17"/>
      <c r="C68" s="153"/>
      <c r="D68" s="45"/>
      <c r="E68" s="153"/>
      <c r="F68" s="153"/>
      <c r="G68" s="153"/>
      <c r="H68" s="46"/>
      <c r="I68" s="153"/>
      <c r="J68" s="45"/>
      <c r="K68" s="153"/>
      <c r="L68" s="153"/>
      <c r="M68" s="153"/>
      <c r="N68" s="153"/>
      <c r="O68" s="153"/>
      <c r="P68" s="46"/>
      <c r="Q68" s="153"/>
      <c r="R68" s="19"/>
    </row>
    <row r="69" spans="2:18" x14ac:dyDescent="0.15">
      <c r="B69" s="17"/>
      <c r="C69" s="153"/>
      <c r="D69" s="45"/>
      <c r="E69" s="153"/>
      <c r="F69" s="153"/>
      <c r="G69" s="153"/>
      <c r="H69" s="46"/>
      <c r="I69" s="153"/>
      <c r="J69" s="45"/>
      <c r="K69" s="153"/>
      <c r="L69" s="153"/>
      <c r="M69" s="153"/>
      <c r="N69" s="153"/>
      <c r="O69" s="153"/>
      <c r="P69" s="46"/>
      <c r="Q69" s="153"/>
      <c r="R69" s="19"/>
    </row>
    <row r="70" spans="2:18" s="1" customFormat="1" ht="13" x14ac:dyDescent="0.15">
      <c r="B70" s="27"/>
      <c r="C70" s="155"/>
      <c r="D70" s="47"/>
      <c r="E70" s="48"/>
      <c r="F70" s="48"/>
      <c r="G70" s="49"/>
      <c r="H70" s="50"/>
      <c r="I70" s="155"/>
      <c r="J70" s="47" t="s">
        <v>38</v>
      </c>
      <c r="K70" s="48"/>
      <c r="L70" s="165" t="s">
        <v>150</v>
      </c>
      <c r="M70" s="48"/>
      <c r="N70" s="49" t="s">
        <v>39</v>
      </c>
      <c r="O70" s="48"/>
      <c r="P70" s="50"/>
      <c r="Q70" s="155"/>
      <c r="R70" s="29"/>
    </row>
    <row r="71" spans="2:18" s="1" customFormat="1" ht="14.5" customHeight="1" x14ac:dyDescent="0.15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</row>
    <row r="75" spans="2:18" s="1" customFormat="1" ht="7" customHeight="1" x14ac:dyDescent="0.15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2:18" s="1" customFormat="1" ht="37" customHeight="1" x14ac:dyDescent="0.15">
      <c r="B76" s="27"/>
      <c r="C76" s="180" t="s">
        <v>74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29"/>
    </row>
    <row r="77" spans="2:18" s="1" customFormat="1" ht="7" customHeight="1" x14ac:dyDescent="0.15">
      <c r="B77" s="27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29"/>
    </row>
    <row r="78" spans="2:18" s="1" customFormat="1" ht="30" customHeight="1" x14ac:dyDescent="0.15">
      <c r="B78" s="27"/>
      <c r="C78" s="24" t="s">
        <v>132</v>
      </c>
      <c r="D78" s="155"/>
      <c r="E78" s="155"/>
      <c r="F78" s="220" t="str">
        <f>F6</f>
        <v>Sanácia nelegálne umiestneného odpadu v obci Valaská</v>
      </c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55"/>
      <c r="R78" s="29"/>
    </row>
    <row r="79" spans="2:18" s="1" customFormat="1" ht="37" customHeight="1" x14ac:dyDescent="0.15">
      <c r="B79" s="27"/>
      <c r="C79" s="61" t="s">
        <v>71</v>
      </c>
      <c r="D79" s="155"/>
      <c r="E79" s="155"/>
      <c r="F79" s="201" t="str">
        <f>F7</f>
        <v>Sanácia nelegálne umiestneného odpadu v obci Valaská</v>
      </c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55"/>
      <c r="R79" s="29"/>
    </row>
    <row r="80" spans="2:18" s="1" customFormat="1" ht="7" customHeight="1" x14ac:dyDescent="0.15">
      <c r="B80" s="27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29"/>
    </row>
    <row r="81" spans="2:47" s="1" customFormat="1" ht="18" customHeight="1" x14ac:dyDescent="0.15">
      <c r="B81" s="27"/>
      <c r="C81" s="24" t="s">
        <v>13</v>
      </c>
      <c r="D81" s="155"/>
      <c r="E81" s="155"/>
      <c r="F81" s="154" t="str">
        <f>F9</f>
        <v>C 2644 (E 1861 a E 1862)</v>
      </c>
      <c r="G81" s="155"/>
      <c r="H81" s="155"/>
      <c r="I81" s="155"/>
      <c r="J81" s="155"/>
      <c r="K81" s="24" t="s">
        <v>14</v>
      </c>
      <c r="L81" s="155"/>
      <c r="M81" s="221" t="str">
        <f>IF(O9="","",O9)</f>
        <v>DD.MM.RRRR</v>
      </c>
      <c r="N81" s="177"/>
      <c r="O81" s="177"/>
      <c r="P81" s="177"/>
      <c r="Q81" s="155"/>
      <c r="R81" s="29"/>
    </row>
    <row r="82" spans="2:47" s="1" customFormat="1" ht="7" customHeight="1" x14ac:dyDescent="0.15">
      <c r="B82" s="27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29"/>
    </row>
    <row r="83" spans="2:47" s="1" customFormat="1" ht="12" x14ac:dyDescent="0.15">
      <c r="B83" s="27"/>
      <c r="C83" s="24" t="s">
        <v>15</v>
      </c>
      <c r="D83" s="155"/>
      <c r="E83" s="155"/>
      <c r="F83" s="154"/>
      <c r="G83" s="155"/>
      <c r="H83" s="155"/>
      <c r="I83" s="155"/>
      <c r="J83" s="155"/>
      <c r="K83" s="24"/>
      <c r="L83" s="155"/>
      <c r="M83" s="181" t="str">
        <f>E18</f>
        <v xml:space="preserve"> </v>
      </c>
      <c r="N83" s="177"/>
      <c r="O83" s="177"/>
      <c r="P83" s="177"/>
      <c r="Q83" s="177"/>
      <c r="R83" s="29"/>
    </row>
    <row r="84" spans="2:47" s="1" customFormat="1" ht="14.5" customHeight="1" x14ac:dyDescent="0.15">
      <c r="B84" s="27"/>
      <c r="C84" s="24" t="s">
        <v>18</v>
      </c>
      <c r="D84" s="155"/>
      <c r="E84" s="155"/>
      <c r="F84" s="154" t="str">
        <f>IF(E15="","",E15)</f>
        <v xml:space="preserve"> </v>
      </c>
      <c r="G84" s="155"/>
      <c r="H84" s="155"/>
      <c r="I84" s="155"/>
      <c r="J84" s="155"/>
      <c r="K84" s="24" t="s">
        <v>23</v>
      </c>
      <c r="L84" s="155"/>
      <c r="M84" s="181"/>
      <c r="N84" s="177"/>
      <c r="O84" s="177"/>
      <c r="P84" s="177"/>
      <c r="Q84" s="177"/>
      <c r="R84" s="29"/>
    </row>
    <row r="85" spans="2:47" s="1" customFormat="1" ht="10.25" customHeight="1" x14ac:dyDescent="0.15">
      <c r="B85" s="27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29"/>
    </row>
    <row r="86" spans="2:47" s="1" customFormat="1" ht="29.25" customHeight="1" x14ac:dyDescent="0.15">
      <c r="B86" s="27"/>
      <c r="C86" s="241" t="s">
        <v>75</v>
      </c>
      <c r="D86" s="227"/>
      <c r="E86" s="227"/>
      <c r="F86" s="227"/>
      <c r="G86" s="227"/>
      <c r="H86" s="160"/>
      <c r="I86" s="160"/>
      <c r="J86" s="160"/>
      <c r="K86" s="160"/>
      <c r="L86" s="160"/>
      <c r="M86" s="160"/>
      <c r="N86" s="241" t="s">
        <v>76</v>
      </c>
      <c r="O86" s="177"/>
      <c r="P86" s="177"/>
      <c r="Q86" s="177"/>
      <c r="R86" s="29"/>
    </row>
    <row r="87" spans="2:47" s="1" customFormat="1" ht="10.25" customHeight="1" x14ac:dyDescent="0.15">
      <c r="B87" s="27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29"/>
    </row>
    <row r="88" spans="2:47" s="1" customFormat="1" ht="29.25" customHeight="1" x14ac:dyDescent="0.15">
      <c r="B88" s="27"/>
      <c r="C88" s="98" t="s">
        <v>77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91">
        <f>N112</f>
        <v>0</v>
      </c>
      <c r="O88" s="177"/>
      <c r="P88" s="177"/>
      <c r="Q88" s="177"/>
      <c r="R88" s="29"/>
      <c r="AU88" s="13" t="s">
        <v>78</v>
      </c>
    </row>
    <row r="89" spans="2:47" s="6" customFormat="1" ht="25" customHeight="1" x14ac:dyDescent="0.15">
      <c r="B89" s="99"/>
      <c r="C89" s="162"/>
      <c r="D89" s="101" t="s">
        <v>130</v>
      </c>
      <c r="E89" s="162"/>
      <c r="F89" s="162"/>
      <c r="G89" s="162"/>
      <c r="H89" s="162"/>
      <c r="I89" s="162"/>
      <c r="J89" s="162"/>
      <c r="K89" s="162"/>
      <c r="L89" s="162"/>
      <c r="M89" s="162"/>
      <c r="N89" s="222">
        <f>N90+N91</f>
        <v>0</v>
      </c>
      <c r="O89" s="223"/>
      <c r="P89" s="223"/>
      <c r="Q89" s="223"/>
      <c r="R89" s="102"/>
    </row>
    <row r="90" spans="2:47" s="7" customFormat="1" ht="20" customHeight="1" x14ac:dyDescent="0.15">
      <c r="B90" s="103"/>
      <c r="C90" s="163"/>
      <c r="D90" s="105" t="s">
        <v>129</v>
      </c>
      <c r="E90" s="163"/>
      <c r="F90" s="163"/>
      <c r="G90" s="163"/>
      <c r="H90" s="163"/>
      <c r="I90" s="163"/>
      <c r="J90" s="163"/>
      <c r="K90" s="163"/>
      <c r="L90" s="163"/>
      <c r="M90" s="163"/>
      <c r="N90" s="224">
        <f>N114</f>
        <v>0</v>
      </c>
      <c r="O90" s="225"/>
      <c r="P90" s="225"/>
      <c r="Q90" s="225"/>
      <c r="R90" s="106"/>
    </row>
    <row r="91" spans="2:47" s="7" customFormat="1" ht="20" customHeight="1" x14ac:dyDescent="0.15">
      <c r="B91" s="103"/>
      <c r="C91" s="163"/>
      <c r="D91" s="105" t="s">
        <v>142</v>
      </c>
      <c r="E91" s="163"/>
      <c r="F91" s="163"/>
      <c r="G91" s="163"/>
      <c r="H91" s="163"/>
      <c r="I91" s="163"/>
      <c r="J91" s="163"/>
      <c r="K91" s="163"/>
      <c r="L91" s="163"/>
      <c r="M91" s="163"/>
      <c r="N91" s="224">
        <f>N123</f>
        <v>0</v>
      </c>
      <c r="O91" s="225"/>
      <c r="P91" s="225"/>
      <c r="Q91" s="225"/>
      <c r="R91" s="106"/>
    </row>
    <row r="92" spans="2:47" s="1" customFormat="1" ht="21.75" customHeight="1" x14ac:dyDescent="0.15">
      <c r="B92" s="27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29"/>
    </row>
    <row r="93" spans="2:47" s="1" customFormat="1" ht="29.25" customHeight="1" x14ac:dyDescent="0.15">
      <c r="B93" s="27"/>
      <c r="C93" s="98" t="s">
        <v>79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226">
        <v>0</v>
      </c>
      <c r="O93" s="177"/>
      <c r="P93" s="177"/>
      <c r="Q93" s="177"/>
      <c r="R93" s="29"/>
      <c r="T93" s="107"/>
      <c r="U93" s="108" t="s">
        <v>28</v>
      </c>
    </row>
    <row r="94" spans="2:47" s="1" customFormat="1" ht="18" customHeight="1" x14ac:dyDescent="0.15">
      <c r="B94" s="27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29"/>
    </row>
    <row r="95" spans="2:47" s="1" customFormat="1" ht="29.25" customHeight="1" x14ac:dyDescent="0.15">
      <c r="B95" s="27"/>
      <c r="C95" s="90" t="s">
        <v>135</v>
      </c>
      <c r="D95" s="160"/>
      <c r="E95" s="160"/>
      <c r="F95" s="160"/>
      <c r="G95" s="160"/>
      <c r="H95" s="160"/>
      <c r="I95" s="160"/>
      <c r="J95" s="160"/>
      <c r="K95" s="160"/>
      <c r="L95" s="187">
        <f>ROUND(SUM(N88+N93),2)</f>
        <v>0</v>
      </c>
      <c r="M95" s="227"/>
      <c r="N95" s="227"/>
      <c r="O95" s="227"/>
      <c r="P95" s="227"/>
      <c r="Q95" s="227"/>
      <c r="R95" s="29"/>
    </row>
    <row r="96" spans="2:47" s="1" customFormat="1" ht="7" customHeight="1" x14ac:dyDescent="0.15"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3"/>
    </row>
    <row r="100" spans="2:63" s="1" customFormat="1" ht="7" customHeight="1" x14ac:dyDescent="0.15"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6"/>
    </row>
    <row r="101" spans="2:63" s="1" customFormat="1" ht="37" customHeight="1" x14ac:dyDescent="0.15">
      <c r="B101" s="27"/>
      <c r="C101" s="180" t="s">
        <v>80</v>
      </c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29"/>
    </row>
    <row r="102" spans="2:63" s="1" customFormat="1" ht="7" customHeight="1" x14ac:dyDescent="0.15">
      <c r="B102" s="27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29"/>
    </row>
    <row r="103" spans="2:63" s="1" customFormat="1" ht="30" customHeight="1" x14ac:dyDescent="0.15">
      <c r="B103" s="27"/>
      <c r="C103" s="24" t="s">
        <v>132</v>
      </c>
      <c r="D103" s="155"/>
      <c r="E103" s="155"/>
      <c r="F103" s="220" t="str">
        <f>F6</f>
        <v>Sanácia nelegálne umiestneného odpadu v obci Valaská</v>
      </c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55"/>
      <c r="R103" s="29"/>
    </row>
    <row r="104" spans="2:63" s="1" customFormat="1" ht="37" customHeight="1" x14ac:dyDescent="0.15">
      <c r="B104" s="27"/>
      <c r="C104" s="61" t="s">
        <v>71</v>
      </c>
      <c r="D104" s="155"/>
      <c r="E104" s="155"/>
      <c r="F104" s="201" t="str">
        <f>F7</f>
        <v>Sanácia nelegálne umiestneného odpadu v obci Valaská</v>
      </c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55"/>
      <c r="R104" s="29"/>
    </row>
    <row r="105" spans="2:63" s="1" customFormat="1" ht="7" customHeight="1" x14ac:dyDescent="0.15">
      <c r="B105" s="27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29"/>
    </row>
    <row r="106" spans="2:63" s="1" customFormat="1" ht="18" customHeight="1" x14ac:dyDescent="0.15">
      <c r="B106" s="27"/>
      <c r="C106" s="24" t="s">
        <v>13</v>
      </c>
      <c r="D106" s="155"/>
      <c r="E106" s="155"/>
      <c r="F106" s="154" t="str">
        <f>F9</f>
        <v>C 2644 (E 1861 a E 1862)</v>
      </c>
      <c r="G106" s="155"/>
      <c r="H106" s="155"/>
      <c r="I106" s="155"/>
      <c r="J106" s="155"/>
      <c r="K106" s="24" t="s">
        <v>14</v>
      </c>
      <c r="L106" s="155"/>
      <c r="M106" s="221" t="str">
        <f>IF(O9="","",O9)</f>
        <v>DD.MM.RRRR</v>
      </c>
      <c r="N106" s="177"/>
      <c r="O106" s="177"/>
      <c r="P106" s="177"/>
      <c r="Q106" s="155"/>
      <c r="R106" s="29"/>
    </row>
    <row r="107" spans="2:63" s="1" customFormat="1" ht="7" customHeight="1" x14ac:dyDescent="0.15">
      <c r="B107" s="27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29"/>
    </row>
    <row r="108" spans="2:63" s="1" customFormat="1" ht="12" x14ac:dyDescent="0.15">
      <c r="B108" s="27"/>
      <c r="C108" s="24" t="s">
        <v>15</v>
      </c>
      <c r="D108" s="155"/>
      <c r="E108" s="155"/>
      <c r="F108" s="154"/>
      <c r="G108" s="155"/>
      <c r="H108" s="155"/>
      <c r="I108" s="155"/>
      <c r="J108" s="155"/>
      <c r="K108" s="24" t="s">
        <v>20</v>
      </c>
      <c r="L108" s="155"/>
      <c r="M108" s="181" t="str">
        <f>E18</f>
        <v xml:space="preserve"> </v>
      </c>
      <c r="N108" s="177"/>
      <c r="O108" s="177"/>
      <c r="P108" s="177"/>
      <c r="Q108" s="177"/>
      <c r="R108" s="29"/>
    </row>
    <row r="109" spans="2:63" s="1" customFormat="1" ht="14.5" customHeight="1" x14ac:dyDescent="0.15">
      <c r="B109" s="27"/>
      <c r="C109" s="24" t="s">
        <v>18</v>
      </c>
      <c r="D109" s="155"/>
      <c r="E109" s="155"/>
      <c r="F109" s="154" t="str">
        <f>IF(E15="","",E15)</f>
        <v xml:space="preserve"> </v>
      </c>
      <c r="G109" s="155"/>
      <c r="H109" s="155"/>
      <c r="I109" s="155"/>
      <c r="J109" s="155"/>
      <c r="K109" s="24" t="s">
        <v>23</v>
      </c>
      <c r="L109" s="155"/>
      <c r="M109" s="181"/>
      <c r="N109" s="177"/>
      <c r="O109" s="177"/>
      <c r="P109" s="177"/>
      <c r="Q109" s="177"/>
      <c r="R109" s="29"/>
    </row>
    <row r="110" spans="2:63" s="1" customFormat="1" ht="10.25" customHeight="1" x14ac:dyDescent="0.15">
      <c r="B110" s="27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29"/>
    </row>
    <row r="111" spans="2:63" s="8" customFormat="1" ht="29.25" customHeight="1" x14ac:dyDescent="0.15">
      <c r="B111" s="109"/>
      <c r="C111" s="110" t="s">
        <v>81</v>
      </c>
      <c r="D111" s="161" t="s">
        <v>82</v>
      </c>
      <c r="E111" s="161" t="s">
        <v>42</v>
      </c>
      <c r="F111" s="234" t="s">
        <v>83</v>
      </c>
      <c r="G111" s="235"/>
      <c r="H111" s="235"/>
      <c r="I111" s="235"/>
      <c r="J111" s="161" t="s">
        <v>84</v>
      </c>
      <c r="K111" s="161" t="s">
        <v>85</v>
      </c>
      <c r="L111" s="236" t="s">
        <v>86</v>
      </c>
      <c r="M111" s="235"/>
      <c r="N111" s="234" t="s">
        <v>76</v>
      </c>
      <c r="O111" s="235"/>
      <c r="P111" s="235"/>
      <c r="Q111" s="237"/>
      <c r="R111" s="112"/>
      <c r="T111" s="68" t="s">
        <v>87</v>
      </c>
      <c r="U111" s="69" t="s">
        <v>28</v>
      </c>
      <c r="V111" s="69" t="s">
        <v>88</v>
      </c>
      <c r="W111" s="69" t="s">
        <v>89</v>
      </c>
      <c r="X111" s="69" t="s">
        <v>90</v>
      </c>
      <c r="Y111" s="69" t="s">
        <v>91</v>
      </c>
      <c r="Z111" s="69" t="s">
        <v>92</v>
      </c>
      <c r="AA111" s="70" t="s">
        <v>93</v>
      </c>
    </row>
    <row r="112" spans="2:63" s="1" customFormat="1" ht="29.25" customHeight="1" x14ac:dyDescent="0.2">
      <c r="B112" s="27"/>
      <c r="C112" s="72" t="s">
        <v>72</v>
      </c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214">
        <f>N114+N123</f>
        <v>0</v>
      </c>
      <c r="O112" s="215"/>
      <c r="P112" s="215"/>
      <c r="Q112" s="215"/>
      <c r="R112" s="29"/>
      <c r="T112" s="71"/>
      <c r="U112" s="157"/>
      <c r="V112" s="157"/>
      <c r="W112" s="113" t="e">
        <f>W113</f>
        <v>#REF!</v>
      </c>
      <c r="X112" s="157"/>
      <c r="Y112" s="113" t="e">
        <f>Y113</f>
        <v>#REF!</v>
      </c>
      <c r="Z112" s="157"/>
      <c r="AA112" s="114" t="e">
        <f>AA113</f>
        <v>#REF!</v>
      </c>
      <c r="AT112" s="13" t="s">
        <v>59</v>
      </c>
      <c r="AU112" s="13" t="s">
        <v>78</v>
      </c>
      <c r="BK112" s="115" t="e">
        <f>BK113</f>
        <v>#REF!</v>
      </c>
    </row>
    <row r="113" spans="2:65" s="9" customFormat="1" ht="37.25" customHeight="1" x14ac:dyDescent="0.2">
      <c r="B113" s="116"/>
      <c r="C113" s="117"/>
      <c r="D113" s="118" t="s">
        <v>128</v>
      </c>
      <c r="E113" s="118"/>
      <c r="F113" s="118"/>
      <c r="G113" s="118"/>
      <c r="H113" s="118"/>
      <c r="I113" s="118"/>
      <c r="J113" s="118"/>
      <c r="K113" s="118"/>
      <c r="L113" s="118"/>
      <c r="M113" s="118"/>
      <c r="N113" s="216">
        <f>N114+N123</f>
        <v>0</v>
      </c>
      <c r="O113" s="217"/>
      <c r="P113" s="217"/>
      <c r="Q113" s="217"/>
      <c r="R113" s="119"/>
      <c r="T113" s="120"/>
      <c r="U113" s="117"/>
      <c r="V113" s="117"/>
      <c r="W113" s="121" t="e">
        <f>W114+W139</f>
        <v>#REF!</v>
      </c>
      <c r="X113" s="117"/>
      <c r="Y113" s="121" t="e">
        <f>Y114+Y139</f>
        <v>#REF!</v>
      </c>
      <c r="Z113" s="117"/>
      <c r="AA113" s="122" t="e">
        <f>AA114+AA139</f>
        <v>#REF!</v>
      </c>
      <c r="AR113" s="123" t="s">
        <v>66</v>
      </c>
      <c r="AT113" s="124" t="s">
        <v>59</v>
      </c>
      <c r="AU113" s="124" t="s">
        <v>60</v>
      </c>
      <c r="AY113" s="123" t="s">
        <v>94</v>
      </c>
      <c r="BK113" s="125" t="e">
        <f>BK114+BK139</f>
        <v>#REF!</v>
      </c>
    </row>
    <row r="114" spans="2:65" s="9" customFormat="1" ht="20" customHeight="1" x14ac:dyDescent="0.15">
      <c r="B114" s="116"/>
      <c r="C114" s="117"/>
      <c r="D114" s="126" t="s">
        <v>129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218">
        <f>SUM(N115:Q122)</f>
        <v>0</v>
      </c>
      <c r="O114" s="219"/>
      <c r="P114" s="219"/>
      <c r="Q114" s="219"/>
      <c r="R114" s="119"/>
      <c r="T114" s="120"/>
      <c r="U114" s="117"/>
      <c r="V114" s="117"/>
      <c r="W114" s="121" t="e">
        <f>SUM(W117:W138)</f>
        <v>#REF!</v>
      </c>
      <c r="X114" s="117"/>
      <c r="Y114" s="121" t="e">
        <f>SUM(Y117:Y138)</f>
        <v>#REF!</v>
      </c>
      <c r="Z114" s="117"/>
      <c r="AA114" s="122" t="e">
        <f>SUM(AA117:AA138)</f>
        <v>#REF!</v>
      </c>
      <c r="AR114" s="123" t="s">
        <v>66</v>
      </c>
      <c r="AT114" s="124" t="s">
        <v>59</v>
      </c>
      <c r="AU114" s="124" t="s">
        <v>66</v>
      </c>
      <c r="AY114" s="123" t="s">
        <v>94</v>
      </c>
      <c r="BK114" s="125" t="e">
        <f>SUM(BK117:BK138)</f>
        <v>#REF!</v>
      </c>
    </row>
    <row r="115" spans="2:65" s="9" customFormat="1" ht="37.5" customHeight="1" x14ac:dyDescent="0.15">
      <c r="B115" s="116"/>
      <c r="C115" s="143">
        <v>1</v>
      </c>
      <c r="D115" s="143"/>
      <c r="E115" s="128"/>
      <c r="F115" s="238" t="s">
        <v>126</v>
      </c>
      <c r="G115" s="209"/>
      <c r="H115" s="209"/>
      <c r="I115" s="209"/>
      <c r="J115" s="129" t="s">
        <v>96</v>
      </c>
      <c r="K115" s="159">
        <v>200</v>
      </c>
      <c r="L115" s="208">
        <v>0</v>
      </c>
      <c r="M115" s="209"/>
      <c r="N115" s="210">
        <f t="shared" ref="N115:N122" si="0">ROUND(L115*K115,3)</f>
        <v>0</v>
      </c>
      <c r="O115" s="211"/>
      <c r="P115" s="211"/>
      <c r="Q115" s="212"/>
      <c r="R115" s="119"/>
      <c r="T115" s="120"/>
      <c r="U115" s="117"/>
      <c r="V115" s="117"/>
      <c r="W115" s="121"/>
      <c r="X115" s="117"/>
      <c r="Y115" s="121"/>
      <c r="Z115" s="117"/>
      <c r="AA115" s="122"/>
      <c r="AR115" s="123"/>
      <c r="AT115" s="124"/>
      <c r="AU115" s="124"/>
      <c r="AY115" s="123"/>
      <c r="BK115" s="125"/>
    </row>
    <row r="116" spans="2:65" s="9" customFormat="1" ht="37.5" customHeight="1" x14ac:dyDescent="0.15">
      <c r="B116" s="116"/>
      <c r="C116" s="143">
        <v>2</v>
      </c>
      <c r="D116" s="143"/>
      <c r="E116" s="144"/>
      <c r="F116" s="206" t="s">
        <v>104</v>
      </c>
      <c r="G116" s="207"/>
      <c r="H116" s="207"/>
      <c r="I116" s="207"/>
      <c r="J116" s="145" t="s">
        <v>105</v>
      </c>
      <c r="K116" s="159">
        <v>900</v>
      </c>
      <c r="L116" s="208">
        <v>0</v>
      </c>
      <c r="M116" s="209"/>
      <c r="N116" s="229">
        <f t="shared" si="0"/>
        <v>0</v>
      </c>
      <c r="O116" s="207"/>
      <c r="P116" s="207"/>
      <c r="Q116" s="207"/>
      <c r="R116" s="119"/>
      <c r="T116" s="120"/>
      <c r="U116" s="117"/>
      <c r="V116" s="117"/>
      <c r="W116" s="121"/>
      <c r="X116" s="117"/>
      <c r="Y116" s="121"/>
      <c r="Z116" s="117"/>
      <c r="AA116" s="122"/>
      <c r="AR116" s="123"/>
      <c r="AT116" s="124"/>
      <c r="AU116" s="124"/>
      <c r="AY116" s="123"/>
      <c r="BK116" s="125"/>
    </row>
    <row r="117" spans="2:65" s="1" customFormat="1" ht="31.5" customHeight="1" x14ac:dyDescent="0.15">
      <c r="B117" s="127"/>
      <c r="C117" s="143">
        <v>3</v>
      </c>
      <c r="D117" s="143"/>
      <c r="E117" s="144"/>
      <c r="F117" s="206" t="s">
        <v>107</v>
      </c>
      <c r="G117" s="207"/>
      <c r="H117" s="207"/>
      <c r="I117" s="207"/>
      <c r="J117" s="145" t="s">
        <v>96</v>
      </c>
      <c r="K117" s="159">
        <v>400</v>
      </c>
      <c r="L117" s="208">
        <v>0</v>
      </c>
      <c r="M117" s="209"/>
      <c r="N117" s="229">
        <f t="shared" si="0"/>
        <v>0</v>
      </c>
      <c r="O117" s="207"/>
      <c r="P117" s="207"/>
      <c r="Q117" s="207"/>
      <c r="R117" s="130"/>
      <c r="T117" s="131" t="s">
        <v>3</v>
      </c>
      <c r="U117" s="36" t="s">
        <v>31</v>
      </c>
      <c r="V117" s="132">
        <v>0.16300000000000001</v>
      </c>
      <c r="W117" s="132" t="e">
        <f>V117*#REF!</f>
        <v>#REF!</v>
      </c>
      <c r="X117" s="132">
        <v>0</v>
      </c>
      <c r="Y117" s="132" t="e">
        <f>X117*#REF!</f>
        <v>#REF!</v>
      </c>
      <c r="Z117" s="132">
        <v>0</v>
      </c>
      <c r="AA117" s="133" t="e">
        <f>Z117*#REF!</f>
        <v>#REF!</v>
      </c>
      <c r="AR117" s="13" t="s">
        <v>97</v>
      </c>
      <c r="AT117" s="13" t="s">
        <v>95</v>
      </c>
      <c r="AU117" s="13" t="s">
        <v>98</v>
      </c>
      <c r="AY117" s="13" t="s">
        <v>94</v>
      </c>
      <c r="BE117" s="134">
        <f>IF(U117="základná",#REF!,0)</f>
        <v>0</v>
      </c>
      <c r="BF117" s="134" t="e">
        <f>IF(U117="znížená",#REF!,0)</f>
        <v>#REF!</v>
      </c>
      <c r="BG117" s="134">
        <f>IF(U117="zákl. prenesená",#REF!,0)</f>
        <v>0</v>
      </c>
      <c r="BH117" s="134">
        <f>IF(U117="zníž. prenesená",#REF!,0)</f>
        <v>0</v>
      </c>
      <c r="BI117" s="134">
        <f>IF(U117="nulová",#REF!,0)</f>
        <v>0</v>
      </c>
      <c r="BJ117" s="13" t="s">
        <v>98</v>
      </c>
      <c r="BK117" s="135" t="e">
        <f>ROUND(#REF!*#REF!,3)</f>
        <v>#REF!</v>
      </c>
      <c r="BL117" s="13" t="s">
        <v>97</v>
      </c>
      <c r="BM117" s="13" t="s">
        <v>99</v>
      </c>
    </row>
    <row r="118" spans="2:65" s="1" customFormat="1" ht="31.5" customHeight="1" x14ac:dyDescent="0.15">
      <c r="B118" s="127"/>
      <c r="C118" s="143">
        <v>4</v>
      </c>
      <c r="D118" s="143"/>
      <c r="E118" s="144"/>
      <c r="F118" s="206" t="s">
        <v>109</v>
      </c>
      <c r="G118" s="207"/>
      <c r="H118" s="207"/>
      <c r="I118" s="207"/>
      <c r="J118" s="145" t="s">
        <v>105</v>
      </c>
      <c r="K118" s="159">
        <v>900</v>
      </c>
      <c r="L118" s="208">
        <v>0</v>
      </c>
      <c r="M118" s="209"/>
      <c r="N118" s="229">
        <f t="shared" si="0"/>
        <v>0</v>
      </c>
      <c r="O118" s="207"/>
      <c r="P118" s="207"/>
      <c r="Q118" s="207"/>
      <c r="R118" s="130"/>
      <c r="T118" s="131" t="s">
        <v>3</v>
      </c>
      <c r="U118" s="36" t="s">
        <v>31</v>
      </c>
      <c r="V118" s="132">
        <v>5.8760000000000003</v>
      </c>
      <c r="W118" s="132" t="e">
        <f>V118*#REF!</f>
        <v>#REF!</v>
      </c>
      <c r="X118" s="132">
        <v>0</v>
      </c>
      <c r="Y118" s="132" t="e">
        <f>X118*#REF!</f>
        <v>#REF!</v>
      </c>
      <c r="Z118" s="132">
        <v>0</v>
      </c>
      <c r="AA118" s="133" t="e">
        <f>Z118*#REF!</f>
        <v>#REF!</v>
      </c>
      <c r="AR118" s="13" t="s">
        <v>97</v>
      </c>
      <c r="AT118" s="13" t="s">
        <v>95</v>
      </c>
      <c r="AU118" s="13" t="s">
        <v>98</v>
      </c>
      <c r="AY118" s="13" t="s">
        <v>94</v>
      </c>
      <c r="BE118" s="134">
        <f>IF(U118="základná",#REF!,0)</f>
        <v>0</v>
      </c>
      <c r="BF118" s="134" t="e">
        <f>IF(U118="znížená",#REF!,0)</f>
        <v>#REF!</v>
      </c>
      <c r="BG118" s="134">
        <f>IF(U118="zákl. prenesená",#REF!,0)</f>
        <v>0</v>
      </c>
      <c r="BH118" s="134">
        <f>IF(U118="zníž. prenesená",#REF!,0)</f>
        <v>0</v>
      </c>
      <c r="BI118" s="134">
        <f>IF(U118="nulová",#REF!,0)</f>
        <v>0</v>
      </c>
      <c r="BJ118" s="13" t="s">
        <v>98</v>
      </c>
      <c r="BK118" s="135" t="e">
        <f>ROUND(#REF!*#REF!,3)</f>
        <v>#REF!</v>
      </c>
      <c r="BL118" s="13" t="s">
        <v>97</v>
      </c>
      <c r="BM118" s="13" t="s">
        <v>100</v>
      </c>
    </row>
    <row r="119" spans="2:65" s="1" customFormat="1" ht="31.5" customHeight="1" x14ac:dyDescent="0.15">
      <c r="B119" s="127"/>
      <c r="C119" s="143">
        <v>5</v>
      </c>
      <c r="D119" s="143"/>
      <c r="E119" s="144"/>
      <c r="F119" s="206" t="s">
        <v>112</v>
      </c>
      <c r="G119" s="207"/>
      <c r="H119" s="207"/>
      <c r="I119" s="207"/>
      <c r="J119" s="145" t="s">
        <v>96</v>
      </c>
      <c r="K119" s="159">
        <v>800</v>
      </c>
      <c r="L119" s="208">
        <v>0</v>
      </c>
      <c r="M119" s="209"/>
      <c r="N119" s="229">
        <f t="shared" si="0"/>
        <v>0</v>
      </c>
      <c r="O119" s="207"/>
      <c r="P119" s="207"/>
      <c r="Q119" s="207"/>
      <c r="R119" s="130"/>
      <c r="T119" s="131" t="s">
        <v>3</v>
      </c>
      <c r="U119" s="36" t="s">
        <v>31</v>
      </c>
      <c r="V119" s="132">
        <v>5.8760000000000003</v>
      </c>
      <c r="W119" s="132" t="e">
        <f>V119*#REF!</f>
        <v>#REF!</v>
      </c>
      <c r="X119" s="132">
        <v>0</v>
      </c>
      <c r="Y119" s="132" t="e">
        <f>X119*#REF!</f>
        <v>#REF!</v>
      </c>
      <c r="Z119" s="132">
        <v>0</v>
      </c>
      <c r="AA119" s="133" t="e">
        <f>Z119*#REF!</f>
        <v>#REF!</v>
      </c>
      <c r="AR119" s="13" t="s">
        <v>97</v>
      </c>
      <c r="AT119" s="13" t="s">
        <v>95</v>
      </c>
      <c r="AU119" s="13" t="s">
        <v>98</v>
      </c>
      <c r="AY119" s="13" t="s">
        <v>94</v>
      </c>
      <c r="BE119" s="134">
        <f>IF(U119="základná",#REF!,0)</f>
        <v>0</v>
      </c>
      <c r="BF119" s="134" t="e">
        <f>IF(U119="znížená",#REF!,0)</f>
        <v>#REF!</v>
      </c>
      <c r="BG119" s="134">
        <f>IF(U119="zákl. prenesená",#REF!,0)</f>
        <v>0</v>
      </c>
      <c r="BH119" s="134">
        <f>IF(U119="zníž. prenesená",#REF!,0)</f>
        <v>0</v>
      </c>
      <c r="BI119" s="134">
        <f>IF(U119="nulová",#REF!,0)</f>
        <v>0</v>
      </c>
      <c r="BJ119" s="13" t="s">
        <v>98</v>
      </c>
      <c r="BK119" s="135" t="e">
        <f>ROUND(#REF!*#REF!,3)</f>
        <v>#REF!</v>
      </c>
      <c r="BL119" s="13" t="s">
        <v>97</v>
      </c>
      <c r="BM119" s="13" t="s">
        <v>101</v>
      </c>
    </row>
    <row r="120" spans="2:65" s="1" customFormat="1" ht="31.5" customHeight="1" x14ac:dyDescent="0.15">
      <c r="B120" s="127"/>
      <c r="C120" s="143"/>
      <c r="D120" s="143"/>
      <c r="E120" s="144"/>
      <c r="F120" s="231" t="s">
        <v>137</v>
      </c>
      <c r="G120" s="232"/>
      <c r="H120" s="232"/>
      <c r="I120" s="233"/>
      <c r="J120" s="145" t="s">
        <v>96</v>
      </c>
      <c r="K120" s="159">
        <v>1600</v>
      </c>
      <c r="L120" s="208">
        <v>0</v>
      </c>
      <c r="M120" s="209"/>
      <c r="N120" s="229">
        <f t="shared" si="0"/>
        <v>0</v>
      </c>
      <c r="O120" s="207"/>
      <c r="P120" s="207"/>
      <c r="Q120" s="207"/>
      <c r="R120" s="130"/>
      <c r="T120" s="131"/>
      <c r="U120" s="36"/>
      <c r="V120" s="132"/>
      <c r="W120" s="132"/>
      <c r="X120" s="132"/>
      <c r="Y120" s="132"/>
      <c r="Z120" s="132"/>
      <c r="AA120" s="133"/>
      <c r="AR120" s="13"/>
      <c r="AT120" s="13"/>
      <c r="AU120" s="13"/>
      <c r="AY120" s="13"/>
      <c r="BE120" s="134"/>
      <c r="BF120" s="134"/>
      <c r="BG120" s="134"/>
      <c r="BH120" s="134"/>
      <c r="BI120" s="134"/>
      <c r="BJ120" s="13"/>
      <c r="BK120" s="135"/>
      <c r="BL120" s="13"/>
      <c r="BM120" s="13"/>
    </row>
    <row r="121" spans="2:65" s="1" customFormat="1" ht="31.5" customHeight="1" x14ac:dyDescent="0.15">
      <c r="B121" s="127"/>
      <c r="C121" s="143"/>
      <c r="D121" s="143"/>
      <c r="E121" s="144"/>
      <c r="F121" s="231" t="s">
        <v>138</v>
      </c>
      <c r="G121" s="232"/>
      <c r="H121" s="232"/>
      <c r="I121" s="233"/>
      <c r="J121" s="145" t="s">
        <v>139</v>
      </c>
      <c r="K121" s="159">
        <v>45</v>
      </c>
      <c r="L121" s="208">
        <v>0</v>
      </c>
      <c r="M121" s="209"/>
      <c r="N121" s="229">
        <f t="shared" si="0"/>
        <v>0</v>
      </c>
      <c r="O121" s="207"/>
      <c r="P121" s="207"/>
      <c r="Q121" s="207"/>
      <c r="R121" s="130"/>
      <c r="T121" s="131"/>
      <c r="U121" s="36"/>
      <c r="V121" s="132"/>
      <c r="W121" s="132"/>
      <c r="X121" s="132"/>
      <c r="Y121" s="132"/>
      <c r="Z121" s="132"/>
      <c r="AA121" s="133"/>
      <c r="AR121" s="13"/>
      <c r="AT121" s="13"/>
      <c r="AU121" s="13"/>
      <c r="AY121" s="13"/>
      <c r="BE121" s="134"/>
      <c r="BF121" s="134"/>
      <c r="BG121" s="134"/>
      <c r="BH121" s="134"/>
      <c r="BI121" s="134"/>
      <c r="BJ121" s="13"/>
      <c r="BK121" s="135"/>
      <c r="BL121" s="13"/>
      <c r="BM121" s="13"/>
    </row>
    <row r="122" spans="2:65" s="1" customFormat="1" ht="31.5" customHeight="1" x14ac:dyDescent="0.15">
      <c r="B122" s="127"/>
      <c r="C122" s="143">
        <v>6</v>
      </c>
      <c r="D122" s="143"/>
      <c r="E122" s="144"/>
      <c r="F122" s="206" t="s">
        <v>114</v>
      </c>
      <c r="G122" s="207"/>
      <c r="H122" s="207"/>
      <c r="I122" s="207"/>
      <c r="J122" s="145" t="s">
        <v>96</v>
      </c>
      <c r="K122" s="159">
        <v>200</v>
      </c>
      <c r="L122" s="208">
        <v>0</v>
      </c>
      <c r="M122" s="209"/>
      <c r="N122" s="229">
        <f t="shared" si="0"/>
        <v>0</v>
      </c>
      <c r="O122" s="207"/>
      <c r="P122" s="207"/>
      <c r="Q122" s="207"/>
      <c r="R122" s="130"/>
      <c r="T122" s="131" t="s">
        <v>3</v>
      </c>
      <c r="U122" s="36" t="s">
        <v>31</v>
      </c>
      <c r="V122" s="132">
        <v>0.46600000000000003</v>
      </c>
      <c r="W122" s="132" t="e">
        <f>V122*#REF!</f>
        <v>#REF!</v>
      </c>
      <c r="X122" s="132">
        <v>0</v>
      </c>
      <c r="Y122" s="132" t="e">
        <f>X122*#REF!</f>
        <v>#REF!</v>
      </c>
      <c r="Z122" s="132">
        <v>0</v>
      </c>
      <c r="AA122" s="133" t="e">
        <f>Z122*#REF!</f>
        <v>#REF!</v>
      </c>
      <c r="AR122" s="13" t="s">
        <v>97</v>
      </c>
      <c r="AT122" s="13" t="s">
        <v>95</v>
      </c>
      <c r="AU122" s="13" t="s">
        <v>98</v>
      </c>
      <c r="AY122" s="13" t="s">
        <v>94</v>
      </c>
      <c r="BE122" s="134">
        <f>IF(U122="základná",#REF!,0)</f>
        <v>0</v>
      </c>
      <c r="BF122" s="134" t="e">
        <f>IF(U122="znížená",#REF!,0)</f>
        <v>#REF!</v>
      </c>
      <c r="BG122" s="134">
        <f>IF(U122="zákl. prenesená",#REF!,0)</f>
        <v>0</v>
      </c>
      <c r="BH122" s="134">
        <f>IF(U122="zníž. prenesená",#REF!,0)</f>
        <v>0</v>
      </c>
      <c r="BI122" s="134">
        <f>IF(U122="nulová",#REF!,0)</f>
        <v>0</v>
      </c>
      <c r="BJ122" s="13" t="s">
        <v>98</v>
      </c>
      <c r="BK122" s="135" t="e">
        <f>ROUND(#REF!*#REF!,3)</f>
        <v>#REF!</v>
      </c>
      <c r="BL122" s="13" t="s">
        <v>97</v>
      </c>
      <c r="BM122" s="13" t="s">
        <v>102</v>
      </c>
    </row>
    <row r="123" spans="2:65" s="1" customFormat="1" ht="31.5" customHeight="1" x14ac:dyDescent="0.15">
      <c r="B123" s="127"/>
      <c r="C123" s="143"/>
      <c r="D123" s="146" t="s">
        <v>142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228">
        <f>SUM(N124:Q128)</f>
        <v>0</v>
      </c>
      <c r="O123" s="228"/>
      <c r="P123" s="228"/>
      <c r="Q123" s="228"/>
      <c r="R123" s="130"/>
      <c r="T123" s="131" t="s">
        <v>3</v>
      </c>
      <c r="U123" s="36" t="s">
        <v>31</v>
      </c>
      <c r="V123" s="132">
        <v>0.83699999999999997</v>
      </c>
      <c r="W123" s="132" t="e">
        <f>V123*#REF!</f>
        <v>#REF!</v>
      </c>
      <c r="X123" s="132">
        <v>0</v>
      </c>
      <c r="Y123" s="132" t="e">
        <f>X123*#REF!</f>
        <v>#REF!</v>
      </c>
      <c r="Z123" s="132">
        <v>0</v>
      </c>
      <c r="AA123" s="133" t="e">
        <f>Z123*#REF!</f>
        <v>#REF!</v>
      </c>
      <c r="AR123" s="13" t="s">
        <v>97</v>
      </c>
      <c r="AT123" s="13" t="s">
        <v>95</v>
      </c>
      <c r="AU123" s="13" t="s">
        <v>98</v>
      </c>
      <c r="AY123" s="13" t="s">
        <v>94</v>
      </c>
      <c r="BE123" s="134">
        <f>IF(U123="základná",#REF!,0)</f>
        <v>0</v>
      </c>
      <c r="BF123" s="134" t="e">
        <f>IF(U123="znížená",#REF!,0)</f>
        <v>#REF!</v>
      </c>
      <c r="BG123" s="134">
        <f>IF(U123="zákl. prenesená",#REF!,0)</f>
        <v>0</v>
      </c>
      <c r="BH123" s="134">
        <f>IF(U123="zníž. prenesená",#REF!,0)</f>
        <v>0</v>
      </c>
      <c r="BI123" s="134">
        <f>IF(U123="nulová",#REF!,0)</f>
        <v>0</v>
      </c>
      <c r="BJ123" s="13" t="s">
        <v>98</v>
      </c>
      <c r="BK123" s="135" t="e">
        <f>ROUND(#REF!*#REF!,3)</f>
        <v>#REF!</v>
      </c>
      <c r="BL123" s="13" t="s">
        <v>97</v>
      </c>
      <c r="BM123" s="13" t="s">
        <v>103</v>
      </c>
    </row>
    <row r="124" spans="2:65" s="1" customFormat="1" ht="31.5" customHeight="1" x14ac:dyDescent="0.15">
      <c r="B124" s="127"/>
      <c r="C124" s="143">
        <v>7</v>
      </c>
      <c r="D124" s="143"/>
      <c r="E124" s="144"/>
      <c r="F124" s="206" t="s">
        <v>124</v>
      </c>
      <c r="G124" s="207"/>
      <c r="H124" s="207"/>
      <c r="I124" s="207"/>
      <c r="J124" s="145" t="s">
        <v>116</v>
      </c>
      <c r="K124" s="159">
        <v>459</v>
      </c>
      <c r="L124" s="208">
        <v>0</v>
      </c>
      <c r="M124" s="209"/>
      <c r="N124" s="210">
        <f t="shared" ref="N124:N128" si="1">ROUND(L124*K124,3)</f>
        <v>0</v>
      </c>
      <c r="O124" s="211"/>
      <c r="P124" s="211"/>
      <c r="Q124" s="212"/>
      <c r="R124" s="130"/>
      <c r="T124" s="131"/>
      <c r="U124" s="36"/>
      <c r="V124" s="132"/>
      <c r="W124" s="132"/>
      <c r="X124" s="132"/>
      <c r="Y124" s="132"/>
      <c r="Z124" s="132"/>
      <c r="AA124" s="133"/>
      <c r="AR124" s="13"/>
      <c r="AT124" s="13"/>
      <c r="AU124" s="13"/>
      <c r="AY124" s="13"/>
      <c r="BE124" s="134"/>
      <c r="BF124" s="134"/>
      <c r="BG124" s="134"/>
      <c r="BH124" s="134"/>
      <c r="BI124" s="134"/>
      <c r="BJ124" s="13"/>
      <c r="BK124" s="135" t="e">
        <f>ROUND(#REF!*#REF!,3)</f>
        <v>#REF!</v>
      </c>
      <c r="BL124" s="13"/>
      <c r="BM124" s="13"/>
    </row>
    <row r="125" spans="2:65" s="1" customFormat="1" ht="31.5" customHeight="1" x14ac:dyDescent="0.15">
      <c r="B125" s="127"/>
      <c r="C125" s="143">
        <v>8</v>
      </c>
      <c r="D125" s="143"/>
      <c r="E125" s="144"/>
      <c r="F125" s="230" t="s">
        <v>127</v>
      </c>
      <c r="G125" s="207"/>
      <c r="H125" s="207"/>
      <c r="I125" s="207"/>
      <c r="J125" s="145" t="s">
        <v>116</v>
      </c>
      <c r="K125" s="159">
        <v>459</v>
      </c>
      <c r="L125" s="208">
        <v>0</v>
      </c>
      <c r="M125" s="209"/>
      <c r="N125" s="210">
        <f t="shared" si="1"/>
        <v>0</v>
      </c>
      <c r="O125" s="211"/>
      <c r="P125" s="211"/>
      <c r="Q125" s="212"/>
      <c r="R125" s="130"/>
      <c r="T125" s="131"/>
      <c r="U125" s="36"/>
      <c r="V125" s="132"/>
      <c r="W125" s="132"/>
      <c r="X125" s="132"/>
      <c r="Y125" s="132"/>
      <c r="Z125" s="132"/>
      <c r="AA125" s="133"/>
      <c r="AR125" s="13"/>
      <c r="AT125" s="13"/>
      <c r="AU125" s="13"/>
      <c r="AY125" s="13"/>
      <c r="BE125" s="134"/>
      <c r="BF125" s="134"/>
      <c r="BG125" s="134"/>
      <c r="BH125" s="134"/>
      <c r="BI125" s="134"/>
      <c r="BJ125" s="13"/>
      <c r="BK125" s="135" t="e">
        <f>ROUND(#REF!*#REF!,3)</f>
        <v>#REF!</v>
      </c>
      <c r="BL125" s="13"/>
      <c r="BM125" s="13"/>
    </row>
    <row r="126" spans="2:65" s="1" customFormat="1" ht="31.5" customHeight="1" x14ac:dyDescent="0.15">
      <c r="B126" s="127"/>
      <c r="C126" s="143">
        <v>9</v>
      </c>
      <c r="D126" s="143"/>
      <c r="E126" s="144"/>
      <c r="F126" s="206" t="s">
        <v>125</v>
      </c>
      <c r="G126" s="207"/>
      <c r="H126" s="207"/>
      <c r="I126" s="207"/>
      <c r="J126" s="145" t="s">
        <v>116</v>
      </c>
      <c r="K126" s="159">
        <v>324</v>
      </c>
      <c r="L126" s="208">
        <v>0</v>
      </c>
      <c r="M126" s="209"/>
      <c r="N126" s="210">
        <f t="shared" si="1"/>
        <v>0</v>
      </c>
      <c r="O126" s="211"/>
      <c r="P126" s="211"/>
      <c r="Q126" s="212"/>
      <c r="R126" s="130"/>
      <c r="T126" s="131"/>
      <c r="U126" s="36"/>
      <c r="V126" s="132"/>
      <c r="W126" s="132"/>
      <c r="X126" s="132"/>
      <c r="Y126" s="132"/>
      <c r="Z126" s="132"/>
      <c r="AA126" s="133"/>
      <c r="AR126" s="13"/>
      <c r="AT126" s="13"/>
      <c r="AU126" s="13"/>
      <c r="AY126" s="13"/>
      <c r="BE126" s="134"/>
      <c r="BF126" s="134"/>
      <c r="BG126" s="134"/>
      <c r="BH126" s="134"/>
      <c r="BI126" s="134"/>
      <c r="BJ126" s="13"/>
      <c r="BK126" s="135"/>
      <c r="BL126" s="13"/>
      <c r="BM126" s="13"/>
    </row>
    <row r="127" spans="2:65" s="1" customFormat="1" ht="51.75" customHeight="1" x14ac:dyDescent="0.15">
      <c r="B127" s="127"/>
      <c r="C127" s="143">
        <v>10</v>
      </c>
      <c r="D127" s="143"/>
      <c r="E127" s="144"/>
      <c r="F127" s="206" t="s">
        <v>136</v>
      </c>
      <c r="G127" s="207"/>
      <c r="H127" s="207"/>
      <c r="I127" s="207"/>
      <c r="J127" s="145" t="s">
        <v>116</v>
      </c>
      <c r="K127" s="159">
        <v>135</v>
      </c>
      <c r="L127" s="208">
        <v>0</v>
      </c>
      <c r="M127" s="209"/>
      <c r="N127" s="210">
        <f t="shared" si="1"/>
        <v>0</v>
      </c>
      <c r="O127" s="211"/>
      <c r="P127" s="211"/>
      <c r="Q127" s="212"/>
      <c r="R127" s="130"/>
      <c r="T127" s="131"/>
      <c r="U127" s="36"/>
      <c r="V127" s="132"/>
      <c r="W127" s="132"/>
      <c r="X127" s="132"/>
      <c r="Y127" s="132"/>
      <c r="Z127" s="132"/>
      <c r="AA127" s="133"/>
      <c r="AR127" s="13"/>
      <c r="AT127" s="13"/>
      <c r="AU127" s="13"/>
      <c r="AY127" s="13"/>
      <c r="BE127" s="134"/>
      <c r="BF127" s="134"/>
      <c r="BG127" s="134"/>
      <c r="BH127" s="134"/>
      <c r="BI127" s="134"/>
      <c r="BJ127" s="13"/>
      <c r="BK127" s="135" t="e">
        <f>ROUND(#REF!*#REF!,3)</f>
        <v>#REF!</v>
      </c>
      <c r="BL127" s="13"/>
      <c r="BM127" s="13"/>
    </row>
    <row r="128" spans="2:65" s="1" customFormat="1" ht="25.5" customHeight="1" x14ac:dyDescent="0.15">
      <c r="B128" s="127"/>
      <c r="C128" s="143">
        <v>11</v>
      </c>
      <c r="D128" s="143"/>
      <c r="E128" s="144"/>
      <c r="F128" s="206" t="s">
        <v>140</v>
      </c>
      <c r="G128" s="207"/>
      <c r="H128" s="207"/>
      <c r="I128" s="207"/>
      <c r="J128" s="147" t="s">
        <v>116</v>
      </c>
      <c r="K128" s="159">
        <v>459</v>
      </c>
      <c r="L128" s="208">
        <v>0</v>
      </c>
      <c r="M128" s="209"/>
      <c r="N128" s="210">
        <f t="shared" si="1"/>
        <v>0</v>
      </c>
      <c r="O128" s="211"/>
      <c r="P128" s="211"/>
      <c r="Q128" s="212"/>
      <c r="R128" s="130"/>
      <c r="T128" s="131"/>
      <c r="U128" s="36"/>
      <c r="V128" s="132"/>
      <c r="W128" s="132"/>
      <c r="X128" s="132"/>
      <c r="Y128" s="132"/>
      <c r="Z128" s="132"/>
      <c r="AA128" s="133"/>
      <c r="AR128" s="13"/>
      <c r="AT128" s="13"/>
      <c r="AU128" s="13"/>
      <c r="AY128" s="13"/>
      <c r="BE128" s="134"/>
      <c r="BF128" s="134"/>
      <c r="BG128" s="134"/>
      <c r="BH128" s="134"/>
      <c r="BI128" s="134"/>
      <c r="BJ128" s="13"/>
      <c r="BK128" s="135" t="e">
        <f>ROUND(#REF!*#REF!,3)</f>
        <v>#REF!</v>
      </c>
      <c r="BL128" s="13"/>
      <c r="BM128" s="13"/>
    </row>
    <row r="129" spans="2:65" s="1" customFormat="1" ht="27" customHeight="1" x14ac:dyDescent="0.15">
      <c r="B129" s="127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130"/>
      <c r="T129" s="131"/>
      <c r="U129" s="36"/>
      <c r="V129" s="132"/>
      <c r="W129" s="132"/>
      <c r="X129" s="132"/>
      <c r="Y129" s="132"/>
      <c r="Z129" s="132"/>
      <c r="AA129" s="133"/>
      <c r="AR129" s="13"/>
      <c r="AT129" s="13"/>
      <c r="AU129" s="13"/>
      <c r="AY129" s="13"/>
      <c r="BE129" s="134"/>
      <c r="BF129" s="134"/>
      <c r="BG129" s="134"/>
      <c r="BH129" s="134"/>
      <c r="BI129" s="134"/>
      <c r="BJ129" s="13"/>
      <c r="BK129" s="135" t="e">
        <f>ROUND(#REF!*#REF!,3)</f>
        <v>#REF!</v>
      </c>
      <c r="BL129" s="13"/>
      <c r="BM129" s="13"/>
    </row>
    <row r="130" spans="2:65" s="1" customFormat="1" ht="38.25" customHeight="1" x14ac:dyDescent="0.15">
      <c r="B130" s="127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30"/>
      <c r="T130" s="131"/>
      <c r="U130" s="36"/>
      <c r="V130" s="132"/>
      <c r="W130" s="132"/>
      <c r="X130" s="132"/>
      <c r="Y130" s="132"/>
      <c r="Z130" s="132"/>
      <c r="AA130" s="133"/>
      <c r="AR130" s="13"/>
      <c r="AT130" s="13"/>
      <c r="AU130" s="13"/>
      <c r="AY130" s="13"/>
      <c r="BE130" s="134"/>
      <c r="BF130" s="134"/>
      <c r="BG130" s="134"/>
      <c r="BH130" s="134"/>
      <c r="BI130" s="134"/>
      <c r="BJ130" s="13"/>
      <c r="BK130" s="135" t="e">
        <f>ROUND(#REF!*#REF!,3)</f>
        <v>#REF!</v>
      </c>
      <c r="BL130" s="13"/>
      <c r="BM130" s="13"/>
    </row>
    <row r="131" spans="2:65" s="1" customFormat="1" ht="38.25" customHeight="1" x14ac:dyDescent="0.15">
      <c r="B131" s="127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30"/>
      <c r="T131" s="131"/>
      <c r="U131" s="36"/>
      <c r="V131" s="132"/>
      <c r="W131" s="132"/>
      <c r="X131" s="132"/>
      <c r="Y131" s="132"/>
      <c r="Z131" s="132"/>
      <c r="AA131" s="133"/>
      <c r="AR131" s="13"/>
      <c r="AT131" s="13"/>
      <c r="AU131" s="13"/>
      <c r="AY131" s="13"/>
      <c r="BE131" s="134"/>
      <c r="BF131" s="134"/>
      <c r="BG131" s="134"/>
      <c r="BH131" s="134"/>
      <c r="BI131" s="134"/>
      <c r="BJ131" s="13"/>
      <c r="BK131" s="135" t="e">
        <f>ROUND(#REF!*#REF!,3)</f>
        <v>#REF!</v>
      </c>
      <c r="BL131" s="13"/>
      <c r="BM131" s="13"/>
    </row>
    <row r="132" spans="2:65" s="1" customFormat="1" ht="31.5" customHeight="1" x14ac:dyDescent="0.15">
      <c r="B132" s="127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30"/>
      <c r="T132" s="131" t="s">
        <v>3</v>
      </c>
      <c r="U132" s="36" t="s">
        <v>31</v>
      </c>
      <c r="V132" s="132">
        <v>8.6999999999999994E-2</v>
      </c>
      <c r="W132" s="132">
        <f>V132*K116</f>
        <v>78.3</v>
      </c>
      <c r="X132" s="132">
        <v>0</v>
      </c>
      <c r="Y132" s="132">
        <f>X132*K116</f>
        <v>0</v>
      </c>
      <c r="Z132" s="132">
        <v>0</v>
      </c>
      <c r="AA132" s="133">
        <f>Z132*K116</f>
        <v>0</v>
      </c>
      <c r="AR132" s="13" t="s">
        <v>97</v>
      </c>
      <c r="AT132" s="13" t="s">
        <v>95</v>
      </c>
      <c r="AU132" s="13" t="s">
        <v>98</v>
      </c>
      <c r="AY132" s="13" t="s">
        <v>94</v>
      </c>
      <c r="BE132" s="134">
        <f>IF(U132="základná",N116,0)</f>
        <v>0</v>
      </c>
      <c r="BF132" s="134">
        <f>IF(U132="znížená",N116,0)</f>
        <v>0</v>
      </c>
      <c r="BG132" s="134">
        <f>IF(U132="zákl. prenesená",N116,0)</f>
        <v>0</v>
      </c>
      <c r="BH132" s="134">
        <f>IF(U132="zníž. prenesená",N116,0)</f>
        <v>0</v>
      </c>
      <c r="BI132" s="134">
        <f>IF(U132="nulová",N116,0)</f>
        <v>0</v>
      </c>
      <c r="BJ132" s="13" t="s">
        <v>98</v>
      </c>
      <c r="BK132" s="135">
        <f>ROUND(L116*K116,3)</f>
        <v>0</v>
      </c>
      <c r="BL132" s="13" t="s">
        <v>97</v>
      </c>
      <c r="BM132" s="13" t="s">
        <v>106</v>
      </c>
    </row>
    <row r="133" spans="2:65" s="1" customFormat="1" ht="31.5" customHeight="1" x14ac:dyDescent="0.15">
      <c r="B133" s="127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30"/>
      <c r="T133" s="131" t="s">
        <v>3</v>
      </c>
      <c r="U133" s="36" t="s">
        <v>31</v>
      </c>
      <c r="V133" s="132">
        <v>4.2000000000000003E-2</v>
      </c>
      <c r="W133" s="132">
        <f>V133*K117</f>
        <v>16.8</v>
      </c>
      <c r="X133" s="132">
        <v>0</v>
      </c>
      <c r="Y133" s="132">
        <f>X133*K117</f>
        <v>0</v>
      </c>
      <c r="Z133" s="132">
        <v>0</v>
      </c>
      <c r="AA133" s="133">
        <f>Z133*K117</f>
        <v>0</v>
      </c>
      <c r="AR133" s="13" t="s">
        <v>97</v>
      </c>
      <c r="AT133" s="13" t="s">
        <v>95</v>
      </c>
      <c r="AU133" s="13" t="s">
        <v>98</v>
      </c>
      <c r="AY133" s="13" t="s">
        <v>94</v>
      </c>
      <c r="BE133" s="134">
        <f>IF(U133="základná",N117,0)</f>
        <v>0</v>
      </c>
      <c r="BF133" s="134">
        <f>IF(U133="znížená",N117,0)</f>
        <v>0</v>
      </c>
      <c r="BG133" s="134">
        <f>IF(U133="zákl. prenesená",N117,0)</f>
        <v>0</v>
      </c>
      <c r="BH133" s="134">
        <f>IF(U133="zníž. prenesená",N117,0)</f>
        <v>0</v>
      </c>
      <c r="BI133" s="134">
        <f>IF(U133="nulová",N117,0)</f>
        <v>0</v>
      </c>
      <c r="BJ133" s="13" t="s">
        <v>98</v>
      </c>
      <c r="BK133" s="135">
        <f>ROUND(L117*K117,3)</f>
        <v>0</v>
      </c>
      <c r="BL133" s="13" t="s">
        <v>97</v>
      </c>
      <c r="BM133" s="13" t="s">
        <v>108</v>
      </c>
    </row>
    <row r="134" spans="2:65" s="1" customFormat="1" ht="31.5" customHeight="1" x14ac:dyDescent="0.15">
      <c r="B134" s="127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30"/>
      <c r="T134" s="131"/>
      <c r="U134" s="36"/>
      <c r="V134" s="132"/>
      <c r="W134" s="132"/>
      <c r="X134" s="132"/>
      <c r="Y134" s="132"/>
      <c r="Z134" s="132"/>
      <c r="AA134" s="133"/>
      <c r="AR134" s="13"/>
      <c r="AT134" s="13"/>
      <c r="AU134" s="13"/>
      <c r="AY134" s="13"/>
      <c r="BE134" s="134"/>
      <c r="BF134" s="134"/>
      <c r="BG134" s="134"/>
      <c r="BH134" s="134"/>
      <c r="BI134" s="134"/>
      <c r="BJ134" s="13"/>
      <c r="BK134" s="135" t="e">
        <f>ROUND(#REF!*#REF!,3)</f>
        <v>#REF!</v>
      </c>
      <c r="BL134" s="13"/>
      <c r="BM134" s="13"/>
    </row>
    <row r="135" spans="2:65" s="1" customFormat="1" ht="31.5" customHeight="1" x14ac:dyDescent="0.15">
      <c r="B135" s="127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30"/>
      <c r="T135" s="131" t="s">
        <v>3</v>
      </c>
      <c r="U135" s="36" t="s">
        <v>31</v>
      </c>
      <c r="V135" s="132">
        <v>7.0000000000000001E-3</v>
      </c>
      <c r="W135" s="132">
        <f>V135*K118</f>
        <v>6.3</v>
      </c>
      <c r="X135" s="132">
        <v>0</v>
      </c>
      <c r="Y135" s="132">
        <f>X135*K118</f>
        <v>0</v>
      </c>
      <c r="Z135" s="132">
        <v>0</v>
      </c>
      <c r="AA135" s="133">
        <f>Z135*K118</f>
        <v>0</v>
      </c>
      <c r="AR135" s="13" t="s">
        <v>97</v>
      </c>
      <c r="AT135" s="13" t="s">
        <v>95</v>
      </c>
      <c r="AU135" s="13" t="s">
        <v>98</v>
      </c>
      <c r="AY135" s="13" t="s">
        <v>94</v>
      </c>
      <c r="BE135" s="134">
        <f>IF(U135="základná",N118,0)</f>
        <v>0</v>
      </c>
      <c r="BF135" s="134">
        <f>IF(U135="znížená",N118,0)</f>
        <v>0</v>
      </c>
      <c r="BG135" s="134">
        <f>IF(U135="zákl. prenesená",N118,0)</f>
        <v>0</v>
      </c>
      <c r="BH135" s="134">
        <f>IF(U135="zníž. prenesená",N118,0)</f>
        <v>0</v>
      </c>
      <c r="BI135" s="134">
        <f>IF(U135="nulová",N118,0)</f>
        <v>0</v>
      </c>
      <c r="BJ135" s="13" t="s">
        <v>98</v>
      </c>
      <c r="BK135" s="135">
        <f>ROUND(L118*K118,3)</f>
        <v>0</v>
      </c>
      <c r="BL135" s="13" t="s">
        <v>97</v>
      </c>
      <c r="BM135" s="13" t="s">
        <v>110</v>
      </c>
    </row>
    <row r="136" spans="2:65" s="1" customFormat="1" ht="44.25" customHeight="1" x14ac:dyDescent="0.15">
      <c r="B136" s="127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30"/>
      <c r="T136" s="131" t="s">
        <v>3</v>
      </c>
      <c r="U136" s="36" t="s">
        <v>31</v>
      </c>
      <c r="V136" s="132">
        <v>0.05</v>
      </c>
      <c r="W136" s="132" t="e">
        <f>V136*#REF!</f>
        <v>#REF!</v>
      </c>
      <c r="X136" s="132">
        <v>0</v>
      </c>
      <c r="Y136" s="132" t="e">
        <f>X136*#REF!</f>
        <v>#REF!</v>
      </c>
      <c r="Z136" s="132">
        <v>0</v>
      </c>
      <c r="AA136" s="133" t="e">
        <f>Z136*#REF!</f>
        <v>#REF!</v>
      </c>
      <c r="AR136" s="13" t="s">
        <v>97</v>
      </c>
      <c r="AT136" s="13" t="s">
        <v>95</v>
      </c>
      <c r="AU136" s="13" t="s">
        <v>98</v>
      </c>
      <c r="AY136" s="13" t="s">
        <v>94</v>
      </c>
      <c r="BE136" s="134">
        <f>IF(U136="základná",#REF!,0)</f>
        <v>0</v>
      </c>
      <c r="BF136" s="134" t="e">
        <f>IF(U136="znížená",#REF!,0)</f>
        <v>#REF!</v>
      </c>
      <c r="BG136" s="134">
        <f>IF(U136="zákl. prenesená",#REF!,0)</f>
        <v>0</v>
      </c>
      <c r="BH136" s="134">
        <f>IF(U136="zníž. prenesená",#REF!,0)</f>
        <v>0</v>
      </c>
      <c r="BI136" s="134">
        <f>IF(U136="nulová",#REF!,0)</f>
        <v>0</v>
      </c>
      <c r="BJ136" s="13" t="s">
        <v>98</v>
      </c>
      <c r="BK136" s="135" t="e">
        <f>ROUND(#REF!*#REF!,3)</f>
        <v>#REF!</v>
      </c>
      <c r="BL136" s="13" t="s">
        <v>97</v>
      </c>
      <c r="BM136" s="13" t="s">
        <v>111</v>
      </c>
    </row>
    <row r="137" spans="2:65" s="1" customFormat="1" ht="31.5" customHeight="1" x14ac:dyDescent="0.15">
      <c r="B137" s="127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30"/>
      <c r="T137" s="131" t="s">
        <v>3</v>
      </c>
      <c r="U137" s="36" t="s">
        <v>31</v>
      </c>
      <c r="V137" s="132">
        <v>3.0000000000000001E-3</v>
      </c>
      <c r="W137" s="132">
        <f>V137*K119</f>
        <v>2.4</v>
      </c>
      <c r="X137" s="132">
        <v>0</v>
      </c>
      <c r="Y137" s="132">
        <f>X137*K119</f>
        <v>0</v>
      </c>
      <c r="Z137" s="132">
        <v>0</v>
      </c>
      <c r="AA137" s="133">
        <f>Z137*K119</f>
        <v>0</v>
      </c>
      <c r="AR137" s="13" t="s">
        <v>97</v>
      </c>
      <c r="AT137" s="13" t="s">
        <v>95</v>
      </c>
      <c r="AU137" s="13" t="s">
        <v>98</v>
      </c>
      <c r="AY137" s="13" t="s">
        <v>94</v>
      </c>
      <c r="BE137" s="134">
        <f>IF(U137="základná",N119,0)</f>
        <v>0</v>
      </c>
      <c r="BF137" s="134">
        <f>IF(U137="znížená",N119,0)</f>
        <v>0</v>
      </c>
      <c r="BG137" s="134">
        <f>IF(U137="zákl. prenesená",N119,0)</f>
        <v>0</v>
      </c>
      <c r="BH137" s="134">
        <f>IF(U137="zníž. prenesená",N119,0)</f>
        <v>0</v>
      </c>
      <c r="BI137" s="134">
        <f>IF(U137="nulová",N119,0)</f>
        <v>0</v>
      </c>
      <c r="BJ137" s="13" t="s">
        <v>98</v>
      </c>
      <c r="BK137" s="135">
        <f>ROUND(L119*K119,3)</f>
        <v>0</v>
      </c>
      <c r="BL137" s="13" t="s">
        <v>97</v>
      </c>
      <c r="BM137" s="13" t="s">
        <v>113</v>
      </c>
    </row>
    <row r="138" spans="2:65" s="1" customFormat="1" ht="31.5" customHeight="1" x14ac:dyDescent="0.15">
      <c r="B138" s="127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30"/>
      <c r="T138" s="131" t="s">
        <v>3</v>
      </c>
      <c r="U138" s="36" t="s">
        <v>31</v>
      </c>
      <c r="V138" s="132">
        <v>3.0000000000000001E-3</v>
      </c>
      <c r="W138" s="132">
        <f>V138*K122</f>
        <v>0.6</v>
      </c>
      <c r="X138" s="132">
        <v>0</v>
      </c>
      <c r="Y138" s="132">
        <f>X138*K122</f>
        <v>0</v>
      </c>
      <c r="Z138" s="132">
        <v>0</v>
      </c>
      <c r="AA138" s="133">
        <f>Z138*K122</f>
        <v>0</v>
      </c>
      <c r="AR138" s="13" t="s">
        <v>97</v>
      </c>
      <c r="AT138" s="13" t="s">
        <v>95</v>
      </c>
      <c r="AU138" s="13" t="s">
        <v>98</v>
      </c>
      <c r="AY138" s="13" t="s">
        <v>94</v>
      </c>
      <c r="BE138" s="134">
        <f>IF(U138="základná",N122,0)</f>
        <v>0</v>
      </c>
      <c r="BF138" s="134">
        <f>IF(U138="znížená",N122,0)</f>
        <v>0</v>
      </c>
      <c r="BG138" s="134">
        <f>IF(U138="zákl. prenesená",N122,0)</f>
        <v>0</v>
      </c>
      <c r="BH138" s="134">
        <f>IF(U138="zníž. prenesená",N122,0)</f>
        <v>0</v>
      </c>
      <c r="BI138" s="134">
        <f>IF(U138="nulová",N122,0)</f>
        <v>0</v>
      </c>
      <c r="BJ138" s="13" t="s">
        <v>98</v>
      </c>
      <c r="BK138" s="135">
        <f>ROUND(L122*K122,3)</f>
        <v>0</v>
      </c>
      <c r="BL138" s="13" t="s">
        <v>97</v>
      </c>
      <c r="BM138" s="13" t="s">
        <v>115</v>
      </c>
    </row>
    <row r="139" spans="2:65" s="9" customFormat="1" ht="29.75" customHeight="1" x14ac:dyDescent="0.15">
      <c r="B139" s="116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19"/>
      <c r="T139" s="120"/>
      <c r="U139" s="117"/>
      <c r="V139" s="117"/>
      <c r="W139" s="121">
        <f>SUM(W143:W147)</f>
        <v>0</v>
      </c>
      <c r="X139" s="117"/>
      <c r="Y139" s="121">
        <f>SUM(Y143:Y147)</f>
        <v>0</v>
      </c>
      <c r="Z139" s="117"/>
      <c r="AA139" s="122">
        <f>SUM(AA143:AA147)</f>
        <v>0</v>
      </c>
      <c r="AR139" s="123" t="s">
        <v>66</v>
      </c>
      <c r="AT139" s="124" t="s">
        <v>59</v>
      </c>
      <c r="AU139" s="124" t="s">
        <v>66</v>
      </c>
      <c r="AY139" s="123" t="s">
        <v>94</v>
      </c>
      <c r="BK139" s="125">
        <f>SUM(BK143:BK147)</f>
        <v>0</v>
      </c>
    </row>
    <row r="140" spans="2:65" s="9" customFormat="1" ht="29.75" customHeight="1" x14ac:dyDescent="0.15">
      <c r="B140" s="116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19"/>
      <c r="T140" s="120"/>
      <c r="U140" s="117"/>
      <c r="V140" s="117"/>
      <c r="W140" s="121"/>
      <c r="X140" s="117"/>
      <c r="Y140" s="121"/>
      <c r="Z140" s="117"/>
      <c r="AA140" s="122"/>
      <c r="AR140" s="123"/>
      <c r="AT140" s="124"/>
      <c r="AU140" s="124"/>
      <c r="AY140" s="123"/>
      <c r="BK140" s="125"/>
    </row>
    <row r="141" spans="2:65" s="9" customFormat="1" ht="29.75" customHeight="1" x14ac:dyDescent="0.15">
      <c r="B141" s="116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19"/>
      <c r="T141" s="120"/>
      <c r="U141" s="117"/>
      <c r="V141" s="117"/>
      <c r="W141" s="121"/>
      <c r="X141" s="117"/>
      <c r="Y141" s="121"/>
      <c r="Z141" s="117"/>
      <c r="AA141" s="122"/>
      <c r="AR141" s="123"/>
      <c r="AT141" s="124"/>
      <c r="AU141" s="124"/>
      <c r="AY141" s="123"/>
      <c r="BK141" s="125"/>
    </row>
    <row r="142" spans="2:65" s="9" customFormat="1" ht="29.75" customHeight="1" x14ac:dyDescent="0.15">
      <c r="B142" s="116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19"/>
      <c r="T142" s="120"/>
      <c r="U142" s="117"/>
      <c r="V142" s="117"/>
      <c r="W142" s="121"/>
      <c r="X142" s="117"/>
      <c r="Y142" s="121"/>
      <c r="Z142" s="117"/>
      <c r="AA142" s="122"/>
      <c r="AR142" s="123"/>
      <c r="AT142" s="124"/>
      <c r="AU142" s="124"/>
      <c r="AY142" s="123"/>
      <c r="BK142" s="125"/>
    </row>
    <row r="143" spans="2:65" s="1" customFormat="1" ht="32.25" customHeight="1" x14ac:dyDescent="0.15">
      <c r="B143" s="127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30"/>
      <c r="T143" s="131" t="s">
        <v>3</v>
      </c>
      <c r="U143" s="36" t="s">
        <v>31</v>
      </c>
      <c r="V143" s="132">
        <v>0</v>
      </c>
      <c r="W143" s="132">
        <f>V143*K127</f>
        <v>0</v>
      </c>
      <c r="X143" s="132">
        <v>0</v>
      </c>
      <c r="Y143" s="132">
        <f>X143*K127</f>
        <v>0</v>
      </c>
      <c r="Z143" s="132">
        <v>0</v>
      </c>
      <c r="AA143" s="133">
        <f>Z143*K127</f>
        <v>0</v>
      </c>
      <c r="AR143" s="13" t="s">
        <v>97</v>
      </c>
      <c r="AT143" s="13" t="s">
        <v>95</v>
      </c>
      <c r="AU143" s="13" t="s">
        <v>98</v>
      </c>
      <c r="AY143" s="13" t="s">
        <v>94</v>
      </c>
      <c r="BE143" s="134">
        <f>IF(U143="základná",N127,0)</f>
        <v>0</v>
      </c>
      <c r="BF143" s="134">
        <f>IF(U143="znížená",N127,0)</f>
        <v>0</v>
      </c>
      <c r="BG143" s="134">
        <f>IF(U143="zákl. prenesená",N127,0)</f>
        <v>0</v>
      </c>
      <c r="BH143" s="134">
        <f>IF(U143="zníž. prenesená",N127,0)</f>
        <v>0</v>
      </c>
      <c r="BI143" s="134">
        <f>IF(U143="nulová",N127,0)</f>
        <v>0</v>
      </c>
      <c r="BJ143" s="13" t="s">
        <v>98</v>
      </c>
      <c r="BK143" s="135">
        <f>ROUND(L127*K127,3)</f>
        <v>0</v>
      </c>
      <c r="BL143" s="13" t="s">
        <v>97</v>
      </c>
      <c r="BM143" s="13" t="s">
        <v>117</v>
      </c>
    </row>
    <row r="144" spans="2:65" s="1" customFormat="1" ht="32.25" customHeight="1" x14ac:dyDescent="0.15">
      <c r="B144" s="127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30"/>
      <c r="T144" s="131"/>
      <c r="U144" s="36"/>
      <c r="V144" s="132"/>
      <c r="W144" s="132"/>
      <c r="X144" s="132"/>
      <c r="Y144" s="132"/>
      <c r="Z144" s="132"/>
      <c r="AA144" s="133"/>
      <c r="AR144" s="13"/>
      <c r="AT144" s="13"/>
      <c r="AU144" s="13"/>
      <c r="AY144" s="13"/>
      <c r="BE144" s="134"/>
      <c r="BF144" s="134"/>
      <c r="BG144" s="134"/>
      <c r="BH144" s="134"/>
      <c r="BI144" s="134"/>
      <c r="BJ144" s="13"/>
      <c r="BK144" s="135"/>
      <c r="BL144" s="13"/>
      <c r="BM144" s="13"/>
    </row>
    <row r="145" spans="2:65" s="1" customFormat="1" ht="32.25" customHeight="1" x14ac:dyDescent="0.15">
      <c r="B145" s="127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30"/>
      <c r="T145" s="131"/>
      <c r="U145" s="36"/>
      <c r="V145" s="132"/>
      <c r="W145" s="132"/>
      <c r="X145" s="132"/>
      <c r="Y145" s="132"/>
      <c r="Z145" s="132"/>
      <c r="AA145" s="133"/>
      <c r="AR145" s="13"/>
      <c r="AT145" s="13"/>
      <c r="AU145" s="13"/>
      <c r="AY145" s="13"/>
      <c r="BE145" s="134"/>
      <c r="BF145" s="134"/>
      <c r="BG145" s="134"/>
      <c r="BH145" s="134"/>
      <c r="BI145" s="134"/>
      <c r="BJ145" s="13"/>
      <c r="BK145" s="135"/>
      <c r="BL145" s="13"/>
      <c r="BM145" s="13"/>
    </row>
    <row r="146" spans="2:65" s="1" customFormat="1" ht="32.25" customHeight="1" x14ac:dyDescent="0.15">
      <c r="B146" s="127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30"/>
      <c r="T146" s="131"/>
      <c r="U146" s="36"/>
      <c r="V146" s="132"/>
      <c r="W146" s="132"/>
      <c r="X146" s="132"/>
      <c r="Y146" s="132"/>
      <c r="Z146" s="132"/>
      <c r="AA146" s="133"/>
      <c r="AR146" s="13"/>
      <c r="AT146" s="13"/>
      <c r="AU146" s="13"/>
      <c r="AY146" s="13"/>
      <c r="BE146" s="134"/>
      <c r="BF146" s="134"/>
      <c r="BG146" s="134"/>
      <c r="BH146" s="134"/>
      <c r="BI146" s="134"/>
      <c r="BJ146" s="13"/>
      <c r="BK146" s="135"/>
      <c r="BL146" s="13"/>
      <c r="BM146" s="13"/>
    </row>
    <row r="147" spans="2:65" s="1" customFormat="1" ht="32.25" customHeight="1" x14ac:dyDescent="0.15">
      <c r="B147" s="127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30"/>
      <c r="T147" s="131"/>
      <c r="U147" s="36"/>
      <c r="V147" s="132"/>
      <c r="W147" s="132"/>
      <c r="X147" s="132"/>
      <c r="Y147" s="132"/>
      <c r="Z147" s="132"/>
      <c r="AA147" s="133"/>
      <c r="AR147" s="13"/>
      <c r="AT147" s="13"/>
      <c r="AU147" s="13"/>
      <c r="AY147" s="13"/>
      <c r="BE147" s="134"/>
      <c r="BF147" s="134"/>
      <c r="BG147" s="134"/>
      <c r="BH147" s="134"/>
      <c r="BI147" s="134"/>
      <c r="BJ147" s="13"/>
      <c r="BK147" s="135"/>
      <c r="BL147" s="13"/>
      <c r="BM147" s="13"/>
    </row>
    <row r="148" spans="2:65" s="1" customFormat="1" ht="7" customHeight="1" x14ac:dyDescent="0.15">
      <c r="B148" s="51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53"/>
    </row>
  </sheetData>
  <mergeCells count="96">
    <mergeCell ref="F128:I128"/>
    <mergeCell ref="L128:M128"/>
    <mergeCell ref="N128:Q128"/>
    <mergeCell ref="F126:I126"/>
    <mergeCell ref="L126:M126"/>
    <mergeCell ref="N126:Q126"/>
    <mergeCell ref="F127:I127"/>
    <mergeCell ref="L127:M127"/>
    <mergeCell ref="N127:Q127"/>
    <mergeCell ref="N123:Q123"/>
    <mergeCell ref="F124:I124"/>
    <mergeCell ref="L124:M124"/>
    <mergeCell ref="N124:Q124"/>
    <mergeCell ref="F125:I125"/>
    <mergeCell ref="L125:M125"/>
    <mergeCell ref="N125:Q125"/>
    <mergeCell ref="F121:I121"/>
    <mergeCell ref="L121:M121"/>
    <mergeCell ref="N121:Q121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F117:I117"/>
    <mergeCell ref="L117:M117"/>
    <mergeCell ref="N117:Q117"/>
    <mergeCell ref="F118:I118"/>
    <mergeCell ref="L118:M118"/>
    <mergeCell ref="N118:Q118"/>
    <mergeCell ref="F115:I115"/>
    <mergeCell ref="L115:M115"/>
    <mergeCell ref="N115:Q115"/>
    <mergeCell ref="F116:I116"/>
    <mergeCell ref="L116:M116"/>
    <mergeCell ref="N116:Q116"/>
    <mergeCell ref="N114:Q114"/>
    <mergeCell ref="C101:Q101"/>
    <mergeCell ref="F103:P103"/>
    <mergeCell ref="F104:P104"/>
    <mergeCell ref="M106:P106"/>
    <mergeCell ref="M108:Q108"/>
    <mergeCell ref="M109:Q109"/>
    <mergeCell ref="F111:I111"/>
    <mergeCell ref="L111:M111"/>
    <mergeCell ref="N111:Q111"/>
    <mergeCell ref="N112:Q112"/>
    <mergeCell ref="N113:Q113"/>
    <mergeCell ref="L95:Q95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E24:L24"/>
    <mergeCell ref="M27:P27"/>
    <mergeCell ref="C76:Q76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M28:P28"/>
    <mergeCell ref="O17:P17"/>
    <mergeCell ref="O18:P18"/>
    <mergeCell ref="O20:P20"/>
    <mergeCell ref="O21:P21"/>
    <mergeCell ref="F7:P7"/>
    <mergeCell ref="O9:P9"/>
    <mergeCell ref="O11:P11"/>
    <mergeCell ref="O12:P12"/>
    <mergeCell ref="O14:P14"/>
    <mergeCell ref="O15:P15"/>
    <mergeCell ref="H1:K1"/>
    <mergeCell ref="C2:Q2"/>
    <mergeCell ref="S2:AC2"/>
    <mergeCell ref="C4:Q4"/>
    <mergeCell ref="F6:P6"/>
  </mergeCells>
  <hyperlinks>
    <hyperlink ref="F1:G1" location="C2" tooltip="Krycí list rozpočtu" display="1) Krycí list rozpočtu" xr:uid="{00000000-0004-0000-0200-000000000000}"/>
    <hyperlink ref="H1:K1" location="C86" tooltip="Rekapitulácia rozpočtu" display="2) Rekapitulácia rozpočtu" xr:uid="{00000000-0004-0000-0200-000001000000}"/>
    <hyperlink ref="L1" location="C111" tooltip="Rozpočet" display="3) Rozpočet" xr:uid="{00000000-0004-0000-0200-000002000000}"/>
  </hyperlinks>
  <pageMargins left="0.58333330000000005" right="0.58333330000000005" top="0.5" bottom="0.46666669999999999" header="0" footer="0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</vt:lpstr>
      <vt:lpstr>Miesto s odpadom</vt:lpstr>
      <vt:lpstr>Miesto s odpadom (2)</vt:lpstr>
      <vt:lpstr>'Miesto s odpadom'!Názvy_tlače</vt:lpstr>
      <vt:lpstr>'Miesto s odpadom (2)'!Názvy_tlače</vt:lpstr>
      <vt:lpstr>Rekapitulácia!Názvy_tlače</vt:lpstr>
      <vt:lpstr>'Miesto s odpadom'!Oblasť_tlače</vt:lpstr>
      <vt:lpstr>'Miesto s odpadom (2)'!Oblasť_tlače</vt:lpstr>
      <vt:lpstr>Rekapitulácia!Oblasť_tlače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SUSTIAKOVA\Marianna</dc:creator>
  <cp:lastModifiedBy>Ivana Oravcová</cp:lastModifiedBy>
  <dcterms:created xsi:type="dcterms:W3CDTF">2016-07-08T12:23:03Z</dcterms:created>
  <dcterms:modified xsi:type="dcterms:W3CDTF">2018-10-16T08:07:47Z</dcterms:modified>
</cp:coreProperties>
</file>